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92" yWindow="864" windowWidth="22428" windowHeight="8400"/>
  </bookViews>
  <sheets>
    <sheet name="Vikas.sir91" sheetId="1" r:id="rId1"/>
  </sheets>
  <definedNames>
    <definedName name="_xlnm.Print_Area" localSheetId="0">Vikas.sir91!$A$5:$M$126</definedName>
  </definedNames>
  <calcPr calcId="124519"/>
  <extLst>
    <ext uri="GoogleSheetsCustomDataVersion2">
      <go:sheetsCustomData xmlns:go="http://customooxmlschemas.google.com/" r:id="" roundtripDataChecksum="KOsqUR5u2wwbWXqfFPduiPPhjoz8W8T+b12S7QF6bRA="/>
    </ext>
  </extLst>
</workbook>
</file>

<file path=xl/calcChain.xml><?xml version="1.0" encoding="utf-8"?>
<calcChain xmlns="http://schemas.openxmlformats.org/spreadsheetml/2006/main">
  <c r="M29" i="1"/>
  <c r="H26"/>
  <c r="H88"/>
  <c r="E15"/>
  <c r="E16"/>
  <c r="E17" s="1"/>
  <c r="E14"/>
  <c r="B15"/>
  <c r="B16"/>
  <c r="B17" s="1"/>
  <c r="B18" s="1"/>
  <c r="B19" s="1"/>
  <c r="B20" s="1"/>
  <c r="B21" s="1"/>
  <c r="B22" s="1"/>
  <c r="B23" s="1"/>
  <c r="B24" s="1"/>
  <c r="B14"/>
  <c r="D82"/>
  <c r="E76"/>
  <c r="C77"/>
  <c r="C78"/>
  <c r="C80" s="1"/>
  <c r="C81" s="1"/>
  <c r="C82" s="1"/>
  <c r="C83" s="1"/>
  <c r="C84" s="1"/>
  <c r="C85" s="1"/>
  <c r="C86" s="1"/>
  <c r="C76"/>
  <c r="B77"/>
  <c r="B78"/>
  <c r="B79" s="1"/>
  <c r="B80" s="1"/>
  <c r="B81" s="1"/>
  <c r="B82" s="1"/>
  <c r="B83" s="1"/>
  <c r="B84" s="1"/>
  <c r="B85" s="1"/>
  <c r="B86" s="1"/>
  <c r="B76"/>
  <c r="H47"/>
  <c r="E18" l="1"/>
  <c r="E19" s="1"/>
  <c r="E20" s="1"/>
  <c r="E21" s="1"/>
  <c r="E22" s="1"/>
  <c r="E23" s="1"/>
  <c r="E24" s="1"/>
  <c r="C18" l="1"/>
  <c r="C19" s="1"/>
  <c r="C20" s="1"/>
  <c r="C21" s="1"/>
  <c r="M89"/>
  <c r="F91"/>
  <c r="M90"/>
  <c r="D86"/>
  <c r="D84"/>
  <c r="D81"/>
  <c r="D80"/>
  <c r="E77"/>
  <c r="E78" s="1"/>
  <c r="D75"/>
  <c r="A123"/>
  <c r="F29"/>
  <c r="M28"/>
  <c r="D17"/>
  <c r="H25"/>
  <c r="A51"/>
  <c r="C22" l="1"/>
  <c r="D22"/>
  <c r="A52"/>
  <c r="A125"/>
  <c r="L29"/>
  <c r="M57" s="1"/>
  <c r="L91"/>
  <c r="H120" s="1"/>
  <c r="M27"/>
  <c r="D78"/>
  <c r="G29"/>
  <c r="M39" s="1"/>
  <c r="D79"/>
  <c r="G91"/>
  <c r="I98" s="1"/>
  <c r="A124"/>
  <c r="A58"/>
  <c r="K91"/>
  <c r="M88"/>
  <c r="M25"/>
  <c r="E79"/>
  <c r="E80" s="1"/>
  <c r="E81" s="1"/>
  <c r="E82" s="1"/>
  <c r="E83" s="1"/>
  <c r="E84" s="1"/>
  <c r="E85" s="1"/>
  <c r="E86" s="1"/>
  <c r="H86" s="1"/>
  <c r="K29"/>
  <c r="C34" s="1"/>
  <c r="G125"/>
  <c r="C14"/>
  <c r="D19"/>
  <c r="H19" s="1"/>
  <c r="D77"/>
  <c r="H77" s="1"/>
  <c r="D85"/>
  <c r="H17"/>
  <c r="M17" s="1"/>
  <c r="D18"/>
  <c r="H18" s="1"/>
  <c r="A53"/>
  <c r="H75"/>
  <c r="D76"/>
  <c r="C91"/>
  <c r="H87"/>
  <c r="D83"/>
  <c r="D23" l="1"/>
  <c r="D20"/>
  <c r="H20" s="1"/>
  <c r="M20" s="1"/>
  <c r="D21"/>
  <c r="H21" s="1"/>
  <c r="M21" s="1"/>
  <c r="H78"/>
  <c r="M78" s="1"/>
  <c r="I91"/>
  <c r="H85"/>
  <c r="H82"/>
  <c r="M82" s="1"/>
  <c r="H13"/>
  <c r="M13" s="1"/>
  <c r="M86"/>
  <c r="H83"/>
  <c r="M83" s="1"/>
  <c r="M77"/>
  <c r="M19"/>
  <c r="H76"/>
  <c r="M18"/>
  <c r="H22"/>
  <c r="M22" s="1"/>
  <c r="D91"/>
  <c r="M76"/>
  <c r="M85"/>
  <c r="H84"/>
  <c r="M84" s="1"/>
  <c r="H79"/>
  <c r="H80"/>
  <c r="M80" s="1"/>
  <c r="M26"/>
  <c r="M87"/>
  <c r="M75"/>
  <c r="D14"/>
  <c r="C15"/>
  <c r="H81"/>
  <c r="M81" s="1"/>
  <c r="E91"/>
  <c r="C24" l="1"/>
  <c r="D24" s="1"/>
  <c r="M79"/>
  <c r="H91"/>
  <c r="J91"/>
  <c r="H23"/>
  <c r="M23" s="1"/>
  <c r="D15"/>
  <c r="C16"/>
  <c r="H14"/>
  <c r="H24" l="1"/>
  <c r="M24" s="1"/>
  <c r="E29"/>
  <c r="C29"/>
  <c r="I29"/>
  <c r="C33" s="1"/>
  <c r="D16"/>
  <c r="M91"/>
  <c r="I94"/>
  <c r="I96" s="1"/>
  <c r="I104" s="1"/>
  <c r="M14"/>
  <c r="H15"/>
  <c r="H29" l="1"/>
  <c r="D29"/>
  <c r="H16"/>
  <c r="J29"/>
  <c r="C38" s="1"/>
  <c r="C48" s="1"/>
  <c r="M15"/>
  <c r="E112"/>
  <c r="H112" s="1"/>
  <c r="E108"/>
  <c r="H108" s="1"/>
  <c r="E109"/>
  <c r="H109" s="1"/>
  <c r="E110"/>
  <c r="H110" s="1"/>
  <c r="E111"/>
  <c r="H111" s="1"/>
  <c r="E107"/>
  <c r="H107" s="1"/>
  <c r="M38" l="1"/>
  <c r="M44" s="1"/>
  <c r="H114"/>
  <c r="M16"/>
  <c r="I31"/>
  <c r="J32" s="1"/>
  <c r="H113"/>
  <c r="H115" l="1"/>
  <c r="H116" s="1"/>
  <c r="H117" s="1"/>
  <c r="H119" s="1"/>
  <c r="M45"/>
  <c r="J49" l="1"/>
  <c r="M49" s="1"/>
  <c r="J48"/>
  <c r="M48" s="1"/>
  <c r="J50"/>
  <c r="M50" s="1"/>
  <c r="M51"/>
  <c r="H121"/>
  <c r="B121"/>
  <c r="M52" l="1"/>
  <c r="M53" s="1"/>
  <c r="M54" s="1"/>
  <c r="M56" s="1"/>
  <c r="M58" l="1"/>
  <c r="G58"/>
</calcChain>
</file>

<file path=xl/comments1.xml><?xml version="1.0" encoding="utf-8"?>
<comments xmlns="http://schemas.openxmlformats.org/spreadsheetml/2006/main">
  <authors>
    <author/>
  </authors>
  <commentList>
    <comment ref="I98" authorId="0">
      <text>
        <r>
          <rPr>
            <sz val="11"/>
            <color rgb="FF000000"/>
            <rFont val="Calibri"/>
            <scheme val="minor"/>
          </rPr>
          <t>======
ID#AAABxpDgNb8
    (2025-12-18 07:39:36)
Max Deduction:-
1.Govt. Employee-14%(Basic+DA)
2.Others-14%</t>
        </r>
      </text>
    </comment>
    <comment ref="I99" authorId="0">
      <text>
        <r>
          <rPr>
            <sz val="11"/>
            <color rgb="FF000000"/>
            <rFont val="Calibri"/>
            <scheme val="minor"/>
          </rPr>
          <t>======
ID#AAABxpDgNcA
    (2025-12-18 07:39:36)
1. Govt. Employees-Tax Free;
2. Others- Max 25,00,000/-</t>
        </r>
      </text>
    </comment>
    <comment ref="I101" authorId="0">
      <text>
        <r>
          <rPr>
            <sz val="11"/>
            <color rgb="FF000000"/>
            <rFont val="Calibri"/>
            <scheme val="minor"/>
          </rPr>
          <t>======
ID#AAABxpDgNcE
    (2025-12-18 07:39:36)
No Limt. Any amount can be claimed as Deduction U/S 24(b) for let-out property.</t>
        </r>
      </text>
    </comment>
  </commentList>
  <extLst xmlns:r="http://schemas.openxmlformats.org/officeDocument/2006/relationships">
    <ext uri="GoogleSheetsCustomDataVersion2">
      <go:sheetsCustomData xmlns:go="http://customooxmlschemas.google.com/" r:id="" roundtripDataSignature="AMtx7mjg2Yxmn0uiVR6s0SEaRCvQfviPHw=="/>
    </ext>
  </extLst>
</comments>
</file>

<file path=xl/sharedStrings.xml><?xml version="1.0" encoding="utf-8"?>
<sst xmlns="http://schemas.openxmlformats.org/spreadsheetml/2006/main" count="165" uniqueCount="121">
  <si>
    <t>EHRMS Id</t>
  </si>
  <si>
    <t>LIC/PLI</t>
  </si>
  <si>
    <t>MUTUAL FUND ELSS</t>
  </si>
  <si>
    <t>NSC</t>
  </si>
  <si>
    <t>SUKANYA</t>
  </si>
  <si>
    <t>PENSION FUND</t>
  </si>
  <si>
    <t>OTHER REBATES</t>
  </si>
  <si>
    <t>INCOME TAX CALCULATION SHEET (OLD TAX REGIME)</t>
  </si>
  <si>
    <t>(FINANCIAL YEAR  2025-26 &amp; A.Y 2026-27)</t>
  </si>
  <si>
    <t>PAN</t>
  </si>
  <si>
    <t>DATE OF BIRTH</t>
  </si>
  <si>
    <t>MOB.NO.</t>
  </si>
  <si>
    <t>NAME</t>
  </si>
  <si>
    <t>BANK A/c NO.</t>
  </si>
  <si>
    <t>SCHOOL</t>
  </si>
  <si>
    <t>BANK &amp; BRANCH NAME</t>
  </si>
  <si>
    <t>POST</t>
  </si>
  <si>
    <t>BLOCK</t>
  </si>
  <si>
    <t xml:space="preserve">DISTRICT </t>
  </si>
  <si>
    <t>MONTH</t>
  </si>
  <si>
    <t>GRADE PAY</t>
  </si>
  <si>
    <t>BASIC PAY</t>
  </si>
  <si>
    <t>DA</t>
  </si>
  <si>
    <t>HRA</t>
  </si>
  <si>
    <t>NPS by Employer</t>
  </si>
  <si>
    <t>GROSS PAY</t>
  </si>
  <si>
    <t>GPF/PPF</t>
  </si>
  <si>
    <t>NPS from Salary</t>
  </si>
  <si>
    <t>GIS</t>
  </si>
  <si>
    <t>ADV IT</t>
  </si>
  <si>
    <t>NET PAY</t>
  </si>
  <si>
    <t>DA Arrear (53%-55%)</t>
  </si>
  <si>
    <t>Jan-Mar 25</t>
  </si>
  <si>
    <t>DA Arrear (55%-58%)</t>
  </si>
  <si>
    <t>Jul-Sep 25</t>
  </si>
  <si>
    <t>BONUS</t>
  </si>
  <si>
    <t>OTHER ARREARS</t>
  </si>
  <si>
    <t>TOTAL</t>
  </si>
  <si>
    <t>SECTION 80C SAVINGS DETAILS</t>
  </si>
  <si>
    <t>SALARY INCOME</t>
  </si>
  <si>
    <t>OTH. INCOME</t>
  </si>
  <si>
    <t>(01-04-2024 to 31-03-2025)</t>
  </si>
  <si>
    <t>TOTAL INCOME</t>
  </si>
  <si>
    <t>GPF</t>
  </si>
  <si>
    <t>NON TAXABLE INCOME (ATTACH  DOCUMENTS)</t>
  </si>
  <si>
    <t>A</t>
  </si>
  <si>
    <t xml:space="preserve">HRA EXEMP. u/s 10(13A) </t>
  </si>
  <si>
    <t>B</t>
  </si>
  <si>
    <t>HOME LOAN INTEREST</t>
  </si>
  <si>
    <t>C</t>
  </si>
  <si>
    <t>STANDARD DEDUCTION u/s 16 (1a)</t>
  </si>
  <si>
    <t>D</t>
  </si>
  <si>
    <t>DEDUCTION u/s 80C</t>
  </si>
  <si>
    <t>NPS u/s 80CCD(1)</t>
  </si>
  <si>
    <t>E</t>
  </si>
  <si>
    <t>NPS DEDUCTION u/s 80CCD(1B) (Max 50,000)</t>
  </si>
  <si>
    <t>FD (Tax Saver)</t>
  </si>
  <si>
    <t>F</t>
  </si>
  <si>
    <t xml:space="preserve">NPS DEDUCTION u/s 80CCD(2) </t>
  </si>
  <si>
    <t>G</t>
  </si>
  <si>
    <t>80D, 80DD, 80DDB, 80E</t>
  </si>
  <si>
    <t>TUITION  FEE</t>
  </si>
  <si>
    <t>H</t>
  </si>
  <si>
    <t>EXEMP. FOR DISABILITY u/s 80U</t>
  </si>
  <si>
    <t>Stamp Duty House Buying</t>
  </si>
  <si>
    <t>I</t>
  </si>
  <si>
    <r>
      <rPr>
        <sz val="11"/>
        <color rgb="FF000000"/>
        <rFont val="Calibri"/>
      </rPr>
      <t xml:space="preserve">80TTA/B (Rs. 10,000 for others &amp;  Rs. 50,000 for Senior Citizens) </t>
    </r>
    <r>
      <rPr>
        <sz val="10"/>
        <color rgb="FF000000"/>
        <rFont val="Calibri"/>
      </rPr>
      <t>Bank intrest</t>
    </r>
  </si>
  <si>
    <t>H. LOAN PRINCI.</t>
  </si>
  <si>
    <t>J</t>
  </si>
  <si>
    <t>TOTAL NON TAXABLE INCOME</t>
  </si>
  <si>
    <t xml:space="preserve">PPF </t>
  </si>
  <si>
    <t>TAXABLE INCOME (1-2)</t>
  </si>
  <si>
    <t>Infrastructure Bond</t>
  </si>
  <si>
    <t>INCOME TAX CALCULATION</t>
  </si>
  <si>
    <t>Others</t>
  </si>
  <si>
    <t>i</t>
  </si>
  <si>
    <t>Upto</t>
  </si>
  <si>
    <t>ii</t>
  </si>
  <si>
    <t>iii</t>
  </si>
  <si>
    <t>From 500001 to 1000000</t>
  </si>
  <si>
    <t>iv</t>
  </si>
  <si>
    <t>Above 1000000</t>
  </si>
  <si>
    <t>REBATE u/s 87A</t>
  </si>
  <si>
    <t>TOTAL TAX</t>
  </si>
  <si>
    <t>HEALTH &amp; EDUCATION CESS @4%</t>
  </si>
  <si>
    <t>GROSS TAX LIABILITY (5+6)</t>
  </si>
  <si>
    <t>REBATE u/s 89(10E)</t>
  </si>
  <si>
    <t>TOTAL TAX PAYABLE (7-8)</t>
  </si>
  <si>
    <t>B.E.O.</t>
  </si>
  <si>
    <t>ADVANCE  I.T. DEDUCTION</t>
  </si>
  <si>
    <t>Income Tax Calculator  (New Tax Regime-Default)-115BAC</t>
  </si>
  <si>
    <t>BANK-BRANCH</t>
  </si>
  <si>
    <t>HCA</t>
  </si>
  <si>
    <t>Income Tax Calculator F.Y 2024-25 &amp; A.Y 2025-26 (New Tax Regime-Default)-115BAC</t>
  </si>
  <si>
    <t>Gross Income from Salaries and Allowances</t>
  </si>
  <si>
    <t>Add: Income From Other Sources</t>
  </si>
  <si>
    <t>Gross Total Income</t>
  </si>
  <si>
    <r>
      <rPr>
        <sz val="11"/>
        <color rgb="FF000000"/>
        <rFont val="Calibri"/>
      </rPr>
      <t>Standard Deduction (Max Limit Rs.</t>
    </r>
    <r>
      <rPr>
        <sz val="11"/>
        <color rgb="FF000000"/>
        <rFont val="Calibri"/>
      </rPr>
      <t>75,000) Introduced in Budget 2024</t>
    </r>
  </si>
  <si>
    <t>Employer's Contribution to NPS U/S 80CCD(2)</t>
  </si>
  <si>
    <t>Exemption on Leave encashment U/S 10(10AA)</t>
  </si>
  <si>
    <t>Transport Allowance for a Specially-Abled person(Max Rs. 38,400 per year)</t>
  </si>
  <si>
    <t>Interest on Home Loan Taken For Let-Out Property U/S 24(b)</t>
  </si>
  <si>
    <t>Any Other Allowable Deduction under New Tax Regime(Like Agniveer Scheme)</t>
  </si>
  <si>
    <t>Net Taxable Income after Deductions</t>
  </si>
  <si>
    <t>From 400001 to 800000</t>
  </si>
  <si>
    <t>From 800001 to 1200000</t>
  </si>
  <si>
    <t>From 1200001 to 1600000</t>
  </si>
  <si>
    <t>v</t>
  </si>
  <si>
    <t>From 1600001 to 2000000</t>
  </si>
  <si>
    <t>vi</t>
  </si>
  <si>
    <t>From 2000001 to 2400000</t>
  </si>
  <si>
    <t>vii</t>
  </si>
  <si>
    <t>Above 2400000</t>
  </si>
  <si>
    <t>1</t>
  </si>
  <si>
    <t>2</t>
  </si>
  <si>
    <t xml:space="preserve">Marginal Tax Relief </t>
  </si>
  <si>
    <t>3</t>
  </si>
  <si>
    <t>4</t>
  </si>
  <si>
    <t>GROSS TAX LIABILITY (2+3)</t>
  </si>
  <si>
    <t>TOTAL TAX PAYABLE (4-5)</t>
  </si>
  <si>
    <t>From 250001 to 500000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</si>
</sst>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22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Calibri"/>
    </font>
    <font>
      <b/>
      <sz val="11"/>
      <color rgb="FFFF0000"/>
      <name val="Calibri"/>
    </font>
    <font>
      <b/>
      <sz val="12"/>
      <color theme="1"/>
      <name val="Calibri"/>
    </font>
    <font>
      <b/>
      <u/>
      <sz val="20"/>
      <color rgb="FF000000"/>
      <name val="Calibri"/>
    </font>
    <font>
      <b/>
      <sz val="20"/>
      <color rgb="FF000000"/>
      <name val="Calibri"/>
    </font>
    <font>
      <b/>
      <sz val="11"/>
      <color rgb="FF000000"/>
      <name val="Calibri"/>
    </font>
    <font>
      <b/>
      <sz val="10"/>
      <color rgb="FF000000"/>
      <name val="Calibri"/>
    </font>
    <font>
      <b/>
      <sz val="9"/>
      <color rgb="FF000000"/>
      <name val="Calibri"/>
    </font>
    <font>
      <sz val="11"/>
      <color theme="1"/>
      <name val="Calibri"/>
    </font>
    <font>
      <sz val="11"/>
      <color rgb="FFFF0000"/>
      <name val="Calibri"/>
    </font>
    <font>
      <b/>
      <sz val="11"/>
      <color rgb="FF00B050"/>
      <name val="Calibri"/>
    </font>
    <font>
      <b/>
      <sz val="8"/>
      <color rgb="FF000000"/>
      <name val="Calibri"/>
    </font>
    <font>
      <b/>
      <sz val="12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b/>
      <sz val="10"/>
      <color theme="1"/>
      <name val="Calibri"/>
    </font>
    <font>
      <b/>
      <sz val="12"/>
      <color rgb="FF00B050"/>
      <name val="Calibri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FFF"/>
      </patternFill>
    </fill>
  </fills>
  <borders count="5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/>
      <bottom/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 style="thin">
        <color rgb="FF50505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505050"/>
      </bottom>
      <diagonal/>
    </border>
    <border>
      <left/>
      <right style="thin">
        <color rgb="FF505050"/>
      </right>
      <top/>
      <bottom style="thin">
        <color rgb="FF505050"/>
      </bottom>
      <diagonal/>
    </border>
    <border>
      <left/>
      <right/>
      <top style="thin">
        <color rgb="FF00000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 style="thin">
        <color rgb="FF505050"/>
      </right>
      <top/>
      <bottom style="thin">
        <color rgb="FF505050"/>
      </bottom>
      <diagonal/>
    </border>
    <border>
      <left style="thin">
        <color indexed="64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indexed="64"/>
      </right>
      <top style="thin">
        <color rgb="FF505050"/>
      </top>
      <bottom/>
      <diagonal/>
    </border>
    <border>
      <left style="thin">
        <color rgb="FF505050"/>
      </left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505050"/>
      </bottom>
      <diagonal/>
    </border>
    <border>
      <left style="thin">
        <color indexed="64"/>
      </left>
      <right style="thin">
        <color rgb="FF505050"/>
      </right>
      <top/>
      <bottom/>
      <diagonal/>
    </border>
  </borders>
  <cellStyleXfs count="1">
    <xf numFmtId="0" fontId="0" fillId="0" borderId="0"/>
  </cellStyleXfs>
  <cellXfs count="224">
    <xf numFmtId="0" fontId="0" fillId="0" borderId="0" xfId="0" applyFont="1" applyAlignment="1"/>
    <xf numFmtId="0" fontId="2" fillId="0" borderId="0" xfId="0" applyFont="1" applyProtection="1">
      <protection locked="0" hidden="1"/>
    </xf>
    <xf numFmtId="0" fontId="7" fillId="0" borderId="29" xfId="0" applyFont="1" applyBorder="1" applyAlignment="1" applyProtection="1">
      <alignment horizontal="center" vertical="center"/>
      <protection locked="0" hidden="1"/>
    </xf>
    <xf numFmtId="0" fontId="8" fillId="0" borderId="7" xfId="0" applyFont="1" applyBorder="1" applyAlignment="1" applyProtection="1">
      <alignment horizontal="center" vertical="center" wrapText="1"/>
      <protection locked="0" hidden="1"/>
    </xf>
    <xf numFmtId="0" fontId="7" fillId="0" borderId="7" xfId="0" applyFont="1" applyBorder="1" applyAlignment="1" applyProtection="1">
      <alignment horizontal="center" vertical="center" wrapText="1"/>
      <protection locked="0" hidden="1"/>
    </xf>
    <xf numFmtId="0" fontId="7" fillId="0" borderId="7" xfId="0" applyFont="1" applyBorder="1" applyAlignment="1" applyProtection="1">
      <alignment horizontal="center" vertical="center"/>
      <protection locked="0" hidden="1"/>
    </xf>
    <xf numFmtId="0" fontId="19" fillId="0" borderId="7" xfId="0" applyFont="1" applyBorder="1" applyAlignment="1" applyProtection="1">
      <alignment horizontal="center" vertical="center" wrapText="1"/>
      <protection locked="0" hidden="1"/>
    </xf>
    <xf numFmtId="0" fontId="9" fillId="0" borderId="7" xfId="0" applyFont="1" applyBorder="1" applyAlignment="1" applyProtection="1">
      <alignment horizontal="center" vertical="center" wrapText="1"/>
      <protection locked="0" hidden="1"/>
    </xf>
    <xf numFmtId="0" fontId="7" fillId="0" borderId="35" xfId="0" applyFont="1" applyBorder="1" applyAlignment="1" applyProtection="1">
      <alignment horizontal="center" vertical="center"/>
      <protection locked="0" hidden="1"/>
    </xf>
    <xf numFmtId="17" fontId="7" fillId="0" borderId="29" xfId="0" applyNumberFormat="1" applyFont="1" applyBorder="1" applyAlignment="1" applyProtection="1">
      <alignment horizontal="center"/>
      <protection locked="0" hidden="1"/>
    </xf>
    <xf numFmtId="3" fontId="2" fillId="5" borderId="7" xfId="0" applyNumberFormat="1" applyFont="1" applyFill="1" applyBorder="1" applyAlignment="1" applyProtection="1">
      <alignment horizontal="center" vertical="center"/>
      <protection locked="0" hidden="1"/>
    </xf>
    <xf numFmtId="3" fontId="10" fillId="0" borderId="7" xfId="0" applyNumberFormat="1" applyFont="1" applyBorder="1" applyAlignment="1" applyProtection="1">
      <alignment horizontal="center"/>
      <protection locked="0" hidden="1"/>
    </xf>
    <xf numFmtId="0" fontId="2" fillId="2" borderId="7" xfId="0" applyFont="1" applyFill="1" applyBorder="1" applyAlignment="1" applyProtection="1">
      <alignment horizontal="center" vertical="center"/>
      <protection locked="0" hidden="1"/>
    </xf>
    <xf numFmtId="3" fontId="2" fillId="0" borderId="7" xfId="0" applyNumberFormat="1" applyFont="1" applyBorder="1" applyAlignment="1" applyProtection="1">
      <alignment horizontal="center" vertical="center"/>
      <protection locked="0" hidden="1"/>
    </xf>
    <xf numFmtId="0" fontId="10" fillId="4" borderId="7" xfId="0" applyFont="1" applyFill="1" applyBorder="1" applyAlignment="1" applyProtection="1">
      <alignment horizontal="center" vertical="center"/>
      <protection locked="0" hidden="1"/>
    </xf>
    <xf numFmtId="3" fontId="10" fillId="6" borderId="7" xfId="0" applyNumberFormat="1" applyFont="1" applyFill="1" applyBorder="1" applyAlignment="1" applyProtection="1">
      <alignment horizontal="center" vertical="center"/>
      <protection locked="0" hidden="1"/>
    </xf>
    <xf numFmtId="3" fontId="11" fillId="4" borderId="7" xfId="0" applyNumberFormat="1" applyFont="1" applyFill="1" applyBorder="1" applyAlignment="1" applyProtection="1">
      <alignment horizontal="center" vertical="center"/>
      <protection locked="0" hidden="1"/>
    </xf>
    <xf numFmtId="3" fontId="12" fillId="0" borderId="35" xfId="0" applyNumberFormat="1" applyFont="1" applyBorder="1" applyAlignment="1" applyProtection="1">
      <alignment horizontal="center" vertical="center"/>
      <protection locked="0" hidden="1"/>
    </xf>
    <xf numFmtId="3" fontId="10" fillId="0" borderId="12" xfId="0" applyNumberFormat="1" applyFont="1" applyBorder="1" applyAlignment="1" applyProtection="1">
      <alignment horizontal="center"/>
      <protection locked="0" hidden="1"/>
    </xf>
    <xf numFmtId="3" fontId="13" fillId="0" borderId="7" xfId="0" applyNumberFormat="1" applyFont="1" applyBorder="1" applyAlignment="1" applyProtection="1">
      <alignment horizontal="center" vertical="center"/>
      <protection locked="0" hidden="1"/>
    </xf>
    <xf numFmtId="3" fontId="11" fillId="3" borderId="7" xfId="0" applyNumberFormat="1" applyFont="1" applyFill="1" applyBorder="1" applyAlignment="1" applyProtection="1">
      <alignment horizontal="center" vertical="center"/>
      <protection locked="0" hidden="1"/>
    </xf>
    <xf numFmtId="3" fontId="2" fillId="6" borderId="7" xfId="0" applyNumberFormat="1" applyFont="1" applyFill="1" applyBorder="1" applyAlignment="1" applyProtection="1">
      <alignment horizontal="center" vertical="center"/>
      <protection locked="0" hidden="1"/>
    </xf>
    <xf numFmtId="3" fontId="10" fillId="3" borderId="7" xfId="0" applyNumberFormat="1" applyFont="1" applyFill="1" applyBorder="1" applyAlignment="1" applyProtection="1">
      <alignment horizontal="center" vertical="center"/>
      <protection locked="0" hidden="1"/>
    </xf>
    <xf numFmtId="3" fontId="7" fillId="2" borderId="7" xfId="0" applyNumberFormat="1" applyFont="1" applyFill="1" applyBorder="1" applyAlignment="1" applyProtection="1">
      <alignment horizontal="center" vertical="center"/>
      <protection locked="0" hidden="1"/>
    </xf>
    <xf numFmtId="3" fontId="7" fillId="0" borderId="7" xfId="0" applyNumberFormat="1" applyFont="1" applyBorder="1" applyAlignment="1" applyProtection="1">
      <alignment horizontal="center" vertical="center"/>
      <protection locked="0" hidden="1"/>
    </xf>
    <xf numFmtId="0" fontId="14" fillId="0" borderId="7" xfId="0" applyFont="1" applyBorder="1" applyAlignment="1" applyProtection="1">
      <alignment horizontal="center" vertical="center"/>
      <protection locked="0" hidden="1"/>
    </xf>
    <xf numFmtId="3" fontId="14" fillId="0" borderId="7" xfId="0" applyNumberFormat="1" applyFont="1" applyBorder="1" applyAlignment="1" applyProtection="1">
      <alignment horizontal="center" vertical="center"/>
      <protection locked="0" hidden="1"/>
    </xf>
    <xf numFmtId="3" fontId="8" fillId="0" borderId="7" xfId="0" applyNumberFormat="1" applyFont="1" applyBorder="1" applyAlignment="1" applyProtection="1">
      <alignment horizontal="center" vertical="center"/>
      <protection locked="0" hidden="1"/>
    </xf>
    <xf numFmtId="0" fontId="15" fillId="0" borderId="7" xfId="0" applyFont="1" applyBorder="1" applyAlignment="1" applyProtection="1">
      <alignment horizontal="center" vertical="center"/>
      <protection locked="0" hidden="1"/>
    </xf>
    <xf numFmtId="3" fontId="15" fillId="0" borderId="7" xfId="0" applyNumberFormat="1" applyFont="1" applyBorder="1" applyAlignment="1" applyProtection="1">
      <alignment horizontal="center" vertical="center"/>
      <protection locked="0" hidden="1"/>
    </xf>
    <xf numFmtId="3" fontId="3" fillId="0" borderId="7" xfId="0" applyNumberFormat="1" applyFont="1" applyBorder="1" applyAlignment="1" applyProtection="1">
      <alignment horizontal="center" vertical="center"/>
      <protection locked="0" hidden="1"/>
    </xf>
    <xf numFmtId="3" fontId="14" fillId="0" borderId="35" xfId="0" applyNumberFormat="1" applyFont="1" applyBorder="1" applyAlignment="1" applyProtection="1">
      <alignment horizontal="center" vertical="center"/>
      <protection locked="0" hidden="1"/>
    </xf>
    <xf numFmtId="0" fontId="9" fillId="0" borderId="33" xfId="0" applyFont="1" applyBorder="1" applyAlignment="1" applyProtection="1">
      <alignment horizontal="left" vertical="center"/>
      <protection locked="0" hidden="1"/>
    </xf>
    <xf numFmtId="0" fontId="1" fillId="0" borderId="11" xfId="0" applyFont="1" applyBorder="1" applyProtection="1">
      <protection locked="0" hidden="1"/>
    </xf>
    <xf numFmtId="0" fontId="2" fillId="0" borderId="33" xfId="0" applyFont="1" applyBorder="1" applyAlignment="1" applyProtection="1">
      <alignment horizontal="left" vertical="center"/>
      <protection locked="0" hidden="1"/>
    </xf>
    <xf numFmtId="0" fontId="7" fillId="0" borderId="33" xfId="0" applyFont="1" applyBorder="1" applyAlignment="1" applyProtection="1">
      <alignment horizontal="center"/>
      <protection locked="0" hidden="1"/>
    </xf>
    <xf numFmtId="0" fontId="0" fillId="0" borderId="0" xfId="0" applyFont="1" applyAlignment="1" applyProtection="1">
      <protection locked="0" hidden="1"/>
    </xf>
    <xf numFmtId="0" fontId="5" fillId="0" borderId="24" xfId="0" applyFont="1" applyBorder="1" applyAlignment="1" applyProtection="1">
      <alignment horizontal="center" vertical="center"/>
      <protection locked="0" hidden="1"/>
    </xf>
    <xf numFmtId="0" fontId="1" fillId="0" borderId="25" xfId="0" applyFont="1" applyBorder="1" applyAlignment="1" applyProtection="1">
      <alignment vertical="center"/>
      <protection locked="0" hidden="1"/>
    </xf>
    <xf numFmtId="0" fontId="1" fillId="0" borderId="26" xfId="0" applyFont="1" applyBorder="1" applyAlignment="1" applyProtection="1">
      <alignment vertical="center"/>
      <protection locked="0" hidden="1"/>
    </xf>
    <xf numFmtId="0" fontId="6" fillId="0" borderId="27" xfId="0" applyFont="1" applyBorder="1" applyAlignment="1" applyProtection="1">
      <alignment horizontal="center" vertical="center"/>
      <protection locked="0" hidden="1"/>
    </xf>
    <xf numFmtId="0" fontId="0" fillId="0" borderId="20" xfId="0" applyFont="1" applyBorder="1" applyAlignment="1" applyProtection="1">
      <protection locked="0" hidden="1"/>
    </xf>
    <xf numFmtId="0" fontId="1" fillId="0" borderId="28" xfId="0" applyFont="1" applyBorder="1" applyProtection="1">
      <protection locked="0" hidden="1"/>
    </xf>
    <xf numFmtId="0" fontId="7" fillId="0" borderId="29" xfId="0" applyFont="1" applyBorder="1" applyAlignment="1" applyProtection="1">
      <alignment horizontal="left"/>
      <protection locked="0" hidden="1"/>
    </xf>
    <xf numFmtId="3" fontId="7" fillId="4" borderId="6" xfId="0" applyNumberFormat="1" applyFont="1" applyFill="1" applyBorder="1" applyAlignment="1" applyProtection="1">
      <alignment horizontal="center"/>
      <protection locked="0" hidden="1"/>
    </xf>
    <xf numFmtId="0" fontId="1" fillId="5" borderId="11" xfId="0" applyFont="1" applyFill="1" applyBorder="1" applyProtection="1">
      <protection locked="0" hidden="1"/>
    </xf>
    <xf numFmtId="0" fontId="8" fillId="2" borderId="7" xfId="0" applyFont="1" applyFill="1" applyBorder="1" applyAlignment="1" applyProtection="1">
      <alignment horizontal="left" vertical="center"/>
      <protection locked="0" hidden="1"/>
    </xf>
    <xf numFmtId="1" fontId="7" fillId="4" borderId="6" xfId="0" applyNumberFormat="1" applyFont="1" applyFill="1" applyBorder="1" applyAlignment="1" applyProtection="1">
      <alignment horizontal="center" vertical="center"/>
      <protection locked="0" hidden="1"/>
    </xf>
    <xf numFmtId="0" fontId="1" fillId="5" borderId="8" xfId="0" applyFont="1" applyFill="1" applyBorder="1" applyProtection="1">
      <protection locked="0" hidden="1"/>
    </xf>
    <xf numFmtId="0" fontId="7" fillId="2" borderId="6" xfId="0" applyFont="1" applyFill="1" applyBorder="1" applyAlignment="1" applyProtection="1">
      <alignment horizontal="left"/>
      <protection locked="0" hidden="1"/>
    </xf>
    <xf numFmtId="0" fontId="1" fillId="0" borderId="8" xfId="0" applyFont="1" applyBorder="1" applyProtection="1">
      <protection locked="0" hidden="1"/>
    </xf>
    <xf numFmtId="14" fontId="7" fillId="4" borderId="1" xfId="0" applyNumberFormat="1" applyFont="1" applyFill="1" applyBorder="1" applyAlignment="1" applyProtection="1">
      <alignment horizontal="center"/>
      <protection locked="0" hidden="1"/>
    </xf>
    <xf numFmtId="14" fontId="1" fillId="5" borderId="3" xfId="0" applyNumberFormat="1" applyFont="1" applyFill="1" applyBorder="1" applyProtection="1">
      <protection locked="0" hidden="1"/>
    </xf>
    <xf numFmtId="0" fontId="8" fillId="2" borderId="8" xfId="0" applyFont="1" applyFill="1" applyBorder="1" applyAlignment="1" applyProtection="1">
      <alignment horizontal="center" vertical="center"/>
      <protection locked="0" hidden="1"/>
    </xf>
    <xf numFmtId="0" fontId="7" fillId="4" borderId="30" xfId="0" applyFont="1" applyFill="1" applyBorder="1" applyAlignment="1" applyProtection="1">
      <alignment horizontal="center"/>
      <protection locked="0" hidden="1"/>
    </xf>
    <xf numFmtId="0" fontId="7" fillId="4" borderId="6" xfId="0" applyFont="1" applyFill="1" applyBorder="1" applyAlignment="1" applyProtection="1">
      <alignment horizontal="center"/>
      <protection locked="0" hidden="1"/>
    </xf>
    <xf numFmtId="0" fontId="7" fillId="2" borderId="15" xfId="0" applyFont="1" applyFill="1" applyBorder="1" applyAlignment="1" applyProtection="1">
      <alignment horizontal="left"/>
      <protection locked="0" hidden="1"/>
    </xf>
    <xf numFmtId="0" fontId="1" fillId="0" borderId="22" xfId="0" applyFont="1" applyBorder="1" applyProtection="1">
      <protection locked="0" hidden="1"/>
    </xf>
    <xf numFmtId="1" fontId="7" fillId="4" borderId="15" xfId="0" applyNumberFormat="1" applyFont="1" applyFill="1" applyBorder="1" applyAlignment="1" applyProtection="1">
      <alignment horizontal="center"/>
      <protection locked="0" hidden="1"/>
    </xf>
    <xf numFmtId="1" fontId="1" fillId="5" borderId="21" xfId="0" applyNumberFormat="1" applyFont="1" applyFill="1" applyBorder="1" applyProtection="1">
      <protection locked="0" hidden="1"/>
    </xf>
    <xf numFmtId="1" fontId="1" fillId="5" borderId="31" xfId="0" applyNumberFormat="1" applyFont="1" applyFill="1" applyBorder="1" applyProtection="1">
      <protection locked="0" hidden="1"/>
    </xf>
    <xf numFmtId="0" fontId="7" fillId="0" borderId="32" xfId="0" applyFont="1" applyBorder="1" applyAlignment="1" applyProtection="1">
      <alignment horizontal="left"/>
      <protection locked="0" hidden="1"/>
    </xf>
    <xf numFmtId="0" fontId="8" fillId="2" borderId="15" xfId="0" applyFont="1" applyFill="1" applyBorder="1" applyAlignment="1" applyProtection="1">
      <alignment horizontal="left"/>
      <protection locked="0" hidden="1"/>
    </xf>
    <xf numFmtId="0" fontId="7" fillId="4" borderId="15" xfId="0" applyFont="1" applyFill="1" applyBorder="1" applyAlignment="1" applyProtection="1">
      <alignment horizontal="center"/>
      <protection locked="0" hidden="1"/>
    </xf>
    <xf numFmtId="0" fontId="1" fillId="5" borderId="21" xfId="0" applyFont="1" applyFill="1" applyBorder="1" applyProtection="1">
      <protection locked="0" hidden="1"/>
    </xf>
    <xf numFmtId="0" fontId="1" fillId="5" borderId="31" xfId="0" applyFont="1" applyFill="1" applyBorder="1" applyProtection="1">
      <protection locked="0" hidden="1"/>
    </xf>
    <xf numFmtId="0" fontId="7" fillId="0" borderId="33" xfId="0" applyFont="1" applyBorder="1" applyAlignment="1" applyProtection="1">
      <alignment horizontal="left"/>
      <protection locked="0" hidden="1"/>
    </xf>
    <xf numFmtId="0" fontId="7" fillId="4" borderId="1" xfId="0" applyFont="1" applyFill="1" applyBorder="1" applyAlignment="1" applyProtection="1">
      <alignment horizontal="center"/>
      <protection locked="0" hidden="1"/>
    </xf>
    <xf numFmtId="0" fontId="1" fillId="5" borderId="3" xfId="0" applyFont="1" applyFill="1" applyBorder="1" applyProtection="1">
      <protection locked="0" hidden="1"/>
    </xf>
    <xf numFmtId="0" fontId="7" fillId="2" borderId="11" xfId="0" applyFont="1" applyFill="1" applyBorder="1" applyAlignment="1" applyProtection="1">
      <alignment horizontal="left" vertical="center"/>
      <protection locked="0" hidden="1"/>
    </xf>
    <xf numFmtId="0" fontId="7" fillId="4" borderId="6" xfId="0" applyFont="1" applyFill="1" applyBorder="1" applyAlignment="1" applyProtection="1">
      <alignment horizontal="center" vertical="center"/>
      <protection locked="0" hidden="1"/>
    </xf>
    <xf numFmtId="0" fontId="1" fillId="5" borderId="34" xfId="0" applyFont="1" applyFill="1" applyBorder="1" applyProtection="1">
      <protection locked="0" hidden="1"/>
    </xf>
    <xf numFmtId="0" fontId="2" fillId="0" borderId="27" xfId="0" applyFont="1" applyBorder="1" applyAlignment="1" applyProtection="1">
      <alignment horizontal="left"/>
      <protection locked="0" hidden="1"/>
    </xf>
    <xf numFmtId="0" fontId="2" fillId="0" borderId="20" xfId="0" applyFont="1" applyBorder="1" applyAlignment="1" applyProtection="1">
      <alignment horizontal="left"/>
      <protection locked="0" hidden="1"/>
    </xf>
    <xf numFmtId="0" fontId="2" fillId="0" borderId="28" xfId="0" applyFont="1" applyBorder="1" applyAlignment="1" applyProtection="1">
      <alignment horizontal="left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0" fillId="0" borderId="0" xfId="0" applyFont="1" applyAlignment="1" applyProtection="1">
      <alignment vertical="center"/>
      <protection locked="0" hidden="1"/>
    </xf>
    <xf numFmtId="0" fontId="2" fillId="0" borderId="27" xfId="0" applyFont="1" applyBorder="1" applyProtection="1">
      <protection locked="0" hidden="1"/>
    </xf>
    <xf numFmtId="0" fontId="2" fillId="0" borderId="20" xfId="0" applyFont="1" applyBorder="1" applyProtection="1">
      <protection locked="0" hidden="1"/>
    </xf>
    <xf numFmtId="0" fontId="2" fillId="0" borderId="28" xfId="0" applyFont="1" applyBorder="1" applyProtection="1">
      <protection locked="0" hidden="1"/>
    </xf>
    <xf numFmtId="0" fontId="7" fillId="0" borderId="6" xfId="0" applyFont="1" applyBorder="1" applyAlignment="1" applyProtection="1">
      <alignment horizontal="center" vertical="center"/>
      <protection locked="0" hidden="1"/>
    </xf>
    <xf numFmtId="3" fontId="14" fillId="0" borderId="6" xfId="0" applyNumberFormat="1" applyFont="1" applyBorder="1" applyAlignment="1" applyProtection="1">
      <alignment horizontal="center" vertical="center"/>
      <protection locked="0" hidden="1"/>
    </xf>
    <xf numFmtId="0" fontId="2" fillId="0" borderId="6" xfId="0" applyFont="1" applyBorder="1" applyAlignment="1" applyProtection="1">
      <alignment horizontal="center" vertical="center"/>
      <protection locked="0" hidden="1"/>
    </xf>
    <xf numFmtId="3" fontId="2" fillId="2" borderId="35" xfId="0" applyNumberFormat="1" applyFont="1" applyFill="1" applyBorder="1" applyAlignment="1" applyProtection="1">
      <alignment horizontal="center" vertical="center"/>
      <protection locked="0" hidden="1"/>
    </xf>
    <xf numFmtId="0" fontId="2" fillId="0" borderId="7" xfId="0" applyFont="1" applyBorder="1" applyAlignment="1" applyProtection="1">
      <alignment horizontal="center"/>
      <protection locked="0" hidden="1"/>
    </xf>
    <xf numFmtId="0" fontId="7" fillId="0" borderId="6" xfId="0" applyFont="1" applyBorder="1" applyProtection="1">
      <protection locked="0" hidden="1"/>
    </xf>
    <xf numFmtId="0" fontId="7" fillId="0" borderId="8" xfId="0" applyFont="1" applyBorder="1" applyProtection="1">
      <protection locked="0" hidden="1"/>
    </xf>
    <xf numFmtId="0" fontId="7" fillId="0" borderId="11" xfId="0" applyFont="1" applyBorder="1" applyProtection="1">
      <protection locked="0" hidden="1"/>
    </xf>
    <xf numFmtId="0" fontId="1" fillId="0" borderId="34" xfId="0" applyFont="1" applyBorder="1" applyProtection="1">
      <protection locked="0" hidden="1"/>
    </xf>
    <xf numFmtId="0" fontId="2" fillId="0" borderId="33" xfId="0" applyFont="1" applyBorder="1" applyAlignment="1" applyProtection="1">
      <alignment horizontal="left"/>
      <protection locked="0" hidden="1"/>
    </xf>
    <xf numFmtId="3" fontId="2" fillId="2" borderId="6" xfId="0" applyNumberFormat="1" applyFont="1" applyFill="1" applyBorder="1" applyAlignment="1" applyProtection="1">
      <alignment horizontal="center"/>
      <protection locked="0" hidden="1"/>
    </xf>
    <xf numFmtId="0" fontId="2" fillId="0" borderId="13" xfId="0" applyFont="1" applyBorder="1" applyAlignment="1" applyProtection="1">
      <alignment horizontal="center"/>
      <protection locked="0" hidden="1"/>
    </xf>
    <xf numFmtId="3" fontId="2" fillId="2" borderId="6" xfId="0" applyNumberFormat="1" applyFont="1" applyFill="1" applyBorder="1" applyAlignment="1" applyProtection="1">
      <alignment horizontal="center" vertical="center"/>
      <protection locked="0" hidden="1"/>
    </xf>
    <xf numFmtId="0" fontId="2" fillId="0" borderId="6" xfId="0" applyFont="1" applyBorder="1" applyAlignment="1" applyProtection="1">
      <alignment horizontal="left" vertical="center"/>
      <protection locked="0" hidden="1"/>
    </xf>
    <xf numFmtId="3" fontId="2" fillId="6" borderId="35" xfId="0" applyNumberFormat="1" applyFont="1" applyFill="1" applyBorder="1" applyAlignment="1" applyProtection="1">
      <alignment horizontal="center"/>
      <protection locked="0" hidden="1"/>
    </xf>
    <xf numFmtId="3" fontId="2" fillId="4" borderId="35" xfId="0" applyNumberFormat="1" applyFont="1" applyFill="1" applyBorder="1" applyAlignment="1" applyProtection="1">
      <alignment horizontal="center"/>
      <protection locked="0" hidden="1"/>
    </xf>
    <xf numFmtId="3" fontId="2" fillId="2" borderId="35" xfId="0" applyNumberFormat="1" applyFont="1" applyFill="1" applyBorder="1" applyAlignment="1" applyProtection="1">
      <alignment horizontal="center"/>
      <protection locked="0" hidden="1"/>
    </xf>
    <xf numFmtId="0" fontId="20" fillId="0" borderId="33" xfId="0" applyFont="1" applyBorder="1" applyAlignment="1" applyProtection="1">
      <alignment horizontal="left"/>
      <protection locked="0" hidden="1"/>
    </xf>
    <xf numFmtId="0" fontId="21" fillId="0" borderId="11" xfId="0" applyFont="1" applyBorder="1" applyProtection="1">
      <protection locked="0" hidden="1"/>
    </xf>
    <xf numFmtId="0" fontId="2" fillId="0" borderId="29" xfId="0" applyFont="1" applyBorder="1" applyAlignment="1" applyProtection="1">
      <alignment horizontal="left"/>
      <protection locked="0" hidden="1"/>
    </xf>
    <xf numFmtId="0" fontId="2" fillId="0" borderId="11" xfId="0" applyFont="1" applyBorder="1" applyAlignment="1" applyProtection="1">
      <alignment horizontal="left"/>
      <protection locked="0" hidden="1"/>
    </xf>
    <xf numFmtId="0" fontId="2" fillId="0" borderId="7" xfId="0" applyFont="1" applyBorder="1" applyAlignment="1" applyProtection="1">
      <alignment horizontal="center" vertical="center"/>
      <protection locked="0" hidden="1"/>
    </xf>
    <xf numFmtId="3" fontId="2" fillId="4" borderId="35" xfId="0" applyNumberFormat="1" applyFont="1" applyFill="1" applyBorder="1" applyAlignment="1" applyProtection="1">
      <alignment horizontal="center" vertical="center"/>
      <protection locked="0" hidden="1"/>
    </xf>
    <xf numFmtId="0" fontId="2" fillId="0" borderId="36" xfId="0" applyFont="1" applyBorder="1" applyAlignment="1" applyProtection="1">
      <alignment horizontal="left"/>
      <protection locked="0" hidden="1"/>
    </xf>
    <xf numFmtId="0" fontId="2" fillId="0" borderId="37" xfId="0" applyFont="1" applyBorder="1" applyAlignment="1" applyProtection="1">
      <alignment horizontal="left" wrapText="1"/>
      <protection locked="0" hidden="1"/>
    </xf>
    <xf numFmtId="0" fontId="1" fillId="0" borderId="3" xfId="0" applyFont="1" applyBorder="1" applyProtection="1">
      <protection locked="0" hidden="1"/>
    </xf>
    <xf numFmtId="3" fontId="2" fillId="2" borderId="10" xfId="0" applyNumberFormat="1" applyFont="1" applyFill="1" applyBorder="1" applyAlignment="1" applyProtection="1">
      <alignment horizontal="center" vertical="center"/>
      <protection locked="0" hidden="1"/>
    </xf>
    <xf numFmtId="0" fontId="2" fillId="0" borderId="6" xfId="0" applyFont="1" applyBorder="1" applyAlignment="1" applyProtection="1">
      <alignment horizontal="left" wrapText="1"/>
      <protection locked="0" hidden="1"/>
    </xf>
    <xf numFmtId="0" fontId="2" fillId="0" borderId="32" xfId="0" applyFont="1" applyBorder="1" applyAlignment="1" applyProtection="1">
      <alignment horizontal="left"/>
      <protection locked="0" hidden="1"/>
    </xf>
    <xf numFmtId="0" fontId="2" fillId="0" borderId="12" xfId="0" applyFont="1" applyBorder="1" applyAlignment="1" applyProtection="1">
      <alignment horizontal="left"/>
      <protection locked="0" hidden="1"/>
    </xf>
    <xf numFmtId="3" fontId="2" fillId="0" borderId="38" xfId="0" applyNumberFormat="1" applyFont="1" applyBorder="1" applyAlignment="1" applyProtection="1">
      <alignment horizontal="center"/>
      <protection locked="0" hidden="1"/>
    </xf>
    <xf numFmtId="0" fontId="2" fillId="0" borderId="14" xfId="0" applyFont="1" applyBorder="1" applyAlignment="1" applyProtection="1">
      <alignment horizontal="center"/>
      <protection locked="0" hidden="1"/>
    </xf>
    <xf numFmtId="3" fontId="14" fillId="0" borderId="34" xfId="0" applyNumberFormat="1" applyFont="1" applyBorder="1" applyAlignment="1" applyProtection="1">
      <alignment horizontal="center" vertical="center"/>
      <protection locked="0" hidden="1"/>
    </xf>
    <xf numFmtId="0" fontId="16" fillId="0" borderId="33" xfId="0" applyFont="1" applyBorder="1" applyAlignment="1" applyProtection="1">
      <alignment horizontal="left"/>
      <protection locked="0" hidden="1"/>
    </xf>
    <xf numFmtId="3" fontId="7" fillId="0" borderId="6" xfId="0" applyNumberFormat="1" applyFont="1" applyBorder="1" applyAlignment="1" applyProtection="1">
      <alignment horizontal="center"/>
      <protection locked="0" hidden="1"/>
    </xf>
    <xf numFmtId="0" fontId="2" fillId="0" borderId="13" xfId="0" applyFont="1" applyBorder="1" applyProtection="1">
      <protection locked="0" hidden="1"/>
    </xf>
    <xf numFmtId="0" fontId="2" fillId="0" borderId="39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/>
      <protection locked="0" hidden="1"/>
    </xf>
    <xf numFmtId="0" fontId="2" fillId="0" borderId="8" xfId="0" applyFont="1" applyBorder="1" applyAlignment="1" applyProtection="1">
      <alignment horizontal="left" vertical="center"/>
      <protection locked="0" hidden="1"/>
    </xf>
    <xf numFmtId="0" fontId="2" fillId="0" borderId="11" xfId="0" applyFont="1" applyBorder="1" applyAlignment="1" applyProtection="1">
      <alignment vertical="center"/>
      <protection locked="0" hidden="1"/>
    </xf>
    <xf numFmtId="0" fontId="2" fillId="0" borderId="12" xfId="0" applyFont="1" applyBorder="1" applyAlignment="1" applyProtection="1">
      <alignment vertical="center"/>
      <protection locked="0" hidden="1"/>
    </xf>
    <xf numFmtId="0" fontId="2" fillId="0" borderId="15" xfId="0" applyFont="1" applyBorder="1" applyAlignment="1" applyProtection="1">
      <alignment horizontal="center"/>
      <protection locked="0" hidden="1"/>
    </xf>
    <xf numFmtId="0" fontId="2" fillId="0" borderId="7" xfId="0" applyFont="1" applyBorder="1" applyAlignment="1" applyProtection="1">
      <alignment vertical="center"/>
      <protection locked="0" hidden="1"/>
    </xf>
    <xf numFmtId="9" fontId="2" fillId="0" borderId="7" xfId="0" applyNumberFormat="1" applyFont="1" applyBorder="1" applyAlignment="1" applyProtection="1">
      <alignment vertical="center"/>
      <protection locked="0" hidden="1"/>
    </xf>
    <xf numFmtId="3" fontId="2" fillId="0" borderId="35" xfId="0" applyNumberFormat="1" applyFont="1" applyBorder="1" applyAlignment="1" applyProtection="1">
      <alignment horizontal="center" vertical="center"/>
      <protection locked="0" hidden="1"/>
    </xf>
    <xf numFmtId="0" fontId="2" fillId="0" borderId="6" xfId="0" applyFont="1" applyBorder="1" applyAlignment="1" applyProtection="1">
      <alignment horizontal="center"/>
      <protection locked="0" hidden="1"/>
    </xf>
    <xf numFmtId="3" fontId="2" fillId="0" borderId="6" xfId="0" applyNumberFormat="1" applyFont="1" applyBorder="1" applyAlignment="1" applyProtection="1">
      <alignment horizontal="center" vertical="center"/>
      <protection locked="0" hidden="1"/>
    </xf>
    <xf numFmtId="0" fontId="2" fillId="0" borderId="16" xfId="0" applyFont="1" applyBorder="1" applyAlignment="1" applyProtection="1">
      <alignment horizontal="center"/>
      <protection locked="0" hidden="1"/>
    </xf>
    <xf numFmtId="0" fontId="2" fillId="0" borderId="13" xfId="0" applyFont="1" applyBorder="1" applyAlignment="1" applyProtection="1">
      <alignment horizontal="left" vertical="center"/>
      <protection locked="0" hidden="1"/>
    </xf>
    <xf numFmtId="0" fontId="2" fillId="0" borderId="13" xfId="0" applyFont="1" applyBorder="1" applyAlignment="1" applyProtection="1">
      <alignment vertical="center"/>
      <protection locked="0" hidden="1"/>
    </xf>
    <xf numFmtId="9" fontId="2" fillId="0" borderId="13" xfId="0" applyNumberFormat="1" applyFont="1" applyBorder="1" applyAlignment="1" applyProtection="1">
      <alignment vertical="center"/>
      <protection locked="0" hidden="1"/>
    </xf>
    <xf numFmtId="3" fontId="2" fillId="0" borderId="38" xfId="0" applyNumberFormat="1" applyFont="1" applyBorder="1" applyAlignment="1" applyProtection="1">
      <alignment horizontal="center" vertical="center"/>
      <protection locked="0" hidden="1"/>
    </xf>
    <xf numFmtId="0" fontId="7" fillId="0" borderId="27" xfId="0" applyFont="1" applyBorder="1" applyAlignment="1" applyProtection="1">
      <alignment horizontal="center" vertical="center"/>
      <protection locked="0" hidden="1"/>
    </xf>
    <xf numFmtId="0" fontId="7" fillId="0" borderId="17" xfId="0" applyFont="1" applyBorder="1" applyAlignment="1" applyProtection="1">
      <alignment vertical="center"/>
      <protection locked="0" hidden="1"/>
    </xf>
    <xf numFmtId="0" fontId="2" fillId="0" borderId="27" xfId="0" applyFont="1" applyBorder="1" applyAlignment="1" applyProtection="1">
      <alignment horizontal="center" vertical="center"/>
      <protection locked="0" hidden="1"/>
    </xf>
    <xf numFmtId="0" fontId="2" fillId="0" borderId="17" xfId="0" applyFont="1" applyBorder="1" applyAlignment="1" applyProtection="1">
      <alignment vertical="center"/>
      <protection locked="0" hidden="1"/>
    </xf>
    <xf numFmtId="3" fontId="2" fillId="0" borderId="35" xfId="0" applyNumberFormat="1" applyFont="1" applyBorder="1" applyAlignment="1" applyProtection="1">
      <alignment horizontal="center"/>
      <protection locked="0" hidden="1"/>
    </xf>
    <xf numFmtId="0" fontId="2" fillId="0" borderId="20" xfId="0" applyFont="1" applyBorder="1" applyAlignment="1" applyProtection="1">
      <alignment vertical="center"/>
      <protection locked="0" hidden="1"/>
    </xf>
    <xf numFmtId="0" fontId="7" fillId="0" borderId="27" xfId="0" applyFont="1" applyBorder="1" applyAlignment="1" applyProtection="1">
      <alignment horizontal="center"/>
      <protection locked="0" hidden="1"/>
    </xf>
    <xf numFmtId="0" fontId="7" fillId="0" borderId="17" xfId="0" applyFont="1" applyBorder="1" applyProtection="1">
      <protection locked="0" hidden="1"/>
    </xf>
    <xf numFmtId="0" fontId="14" fillId="0" borderId="6" xfId="0" applyFont="1" applyBorder="1" applyAlignment="1" applyProtection="1">
      <alignment horizontal="center" vertical="center"/>
      <protection locked="0" hidden="1"/>
    </xf>
    <xf numFmtId="3" fontId="14" fillId="0" borderId="35" xfId="0" applyNumberFormat="1" applyFont="1" applyBorder="1" applyAlignment="1" applyProtection="1">
      <alignment horizontal="center"/>
      <protection locked="0" hidden="1"/>
    </xf>
    <xf numFmtId="0" fontId="2" fillId="0" borderId="40" xfId="0" applyFont="1" applyBorder="1" applyAlignment="1" applyProtection="1">
      <alignment horizontal="center"/>
      <protection locked="0" hidden="1"/>
    </xf>
    <xf numFmtId="0" fontId="1" fillId="0" borderId="18" xfId="0" applyFont="1" applyBorder="1" applyProtection="1">
      <protection locked="0" hidden="1"/>
    </xf>
    <xf numFmtId="0" fontId="1" fillId="0" borderId="41" xfId="0" applyFont="1" applyBorder="1" applyProtection="1">
      <protection locked="0" hidden="1"/>
    </xf>
    <xf numFmtId="0" fontId="2" fillId="0" borderId="42" xfId="0" applyFont="1" applyBorder="1" applyProtection="1">
      <protection locked="0" hidden="1"/>
    </xf>
    <xf numFmtId="0" fontId="2" fillId="0" borderId="43" xfId="0" applyFont="1" applyBorder="1" applyProtection="1">
      <protection locked="0" hidden="1"/>
    </xf>
    <xf numFmtId="0" fontId="2" fillId="0" borderId="44" xfId="0" applyFont="1" applyBorder="1" applyProtection="1">
      <protection locked="0" hidden="1"/>
    </xf>
    <xf numFmtId="0" fontId="1" fillId="0" borderId="25" xfId="0" applyFont="1" applyBorder="1" applyProtection="1">
      <protection locked="0" hidden="1"/>
    </xf>
    <xf numFmtId="0" fontId="1" fillId="0" borderId="26" xfId="0" applyFont="1" applyBorder="1" applyProtection="1">
      <protection locked="0" hidden="1"/>
    </xf>
    <xf numFmtId="3" fontId="11" fillId="6" borderId="7" xfId="0" applyNumberFormat="1" applyFont="1" applyFill="1" applyBorder="1" applyAlignment="1" applyProtection="1">
      <alignment horizontal="center" vertical="center"/>
      <protection locked="0" hidden="1"/>
    </xf>
    <xf numFmtId="3" fontId="2" fillId="3" borderId="7" xfId="0" applyNumberFormat="1" applyFont="1" applyFill="1" applyBorder="1" applyAlignment="1" applyProtection="1">
      <alignment horizontal="center" vertical="center"/>
      <protection locked="0" hidden="1"/>
    </xf>
    <xf numFmtId="3" fontId="17" fillId="0" borderId="7" xfId="0" applyNumberFormat="1" applyFont="1" applyBorder="1" applyAlignment="1" applyProtection="1">
      <alignment horizontal="center" vertical="center"/>
      <protection locked="0" hidden="1"/>
    </xf>
    <xf numFmtId="3" fontId="18" fillId="0" borderId="35" xfId="0" applyNumberFormat="1" applyFont="1" applyBorder="1" applyAlignment="1" applyProtection="1">
      <alignment horizontal="center" vertical="center"/>
      <protection locked="0" hidden="1"/>
    </xf>
    <xf numFmtId="49" fontId="7" fillId="3" borderId="45" xfId="0" applyNumberFormat="1" applyFont="1" applyFill="1" applyBorder="1" applyAlignment="1" applyProtection="1">
      <alignment horizontal="center"/>
      <protection locked="0" hidden="1"/>
    </xf>
    <xf numFmtId="0" fontId="1" fillId="0" borderId="4" xfId="0" applyFont="1" applyBorder="1" applyProtection="1">
      <protection locked="0" hidden="1"/>
    </xf>
    <xf numFmtId="0" fontId="1" fillId="0" borderId="46" xfId="0" applyFont="1" applyBorder="1" applyProtection="1">
      <protection locked="0" hidden="1"/>
    </xf>
    <xf numFmtId="49" fontId="2" fillId="3" borderId="37" xfId="0" applyNumberFormat="1" applyFont="1" applyFill="1" applyBorder="1" applyProtection="1">
      <protection locked="0" hidden="1"/>
    </xf>
    <xf numFmtId="0" fontId="1" fillId="0" borderId="2" xfId="0" applyFont="1" applyBorder="1" applyProtection="1">
      <protection locked="0" hidden="1"/>
    </xf>
    <xf numFmtId="43" fontId="2" fillId="3" borderId="1" xfId="0" applyNumberFormat="1" applyFont="1" applyFill="1" applyBorder="1" applyAlignment="1" applyProtection="1">
      <alignment horizontal="center"/>
      <protection locked="0" hidden="1"/>
    </xf>
    <xf numFmtId="0" fontId="1" fillId="0" borderId="47" xfId="0" applyFont="1" applyBorder="1" applyProtection="1">
      <protection locked="0" hidden="1"/>
    </xf>
    <xf numFmtId="43" fontId="2" fillId="3" borderId="21" xfId="0" applyNumberFormat="1" applyFont="1" applyFill="1" applyBorder="1" applyAlignment="1" applyProtection="1">
      <alignment horizontal="center"/>
      <protection locked="0" hidden="1"/>
    </xf>
    <xf numFmtId="0" fontId="1" fillId="0" borderId="21" xfId="0" applyFont="1" applyBorder="1" applyProtection="1">
      <protection locked="0" hidden="1"/>
    </xf>
    <xf numFmtId="0" fontId="1" fillId="0" borderId="31" xfId="0" applyFont="1" applyBorder="1" applyProtection="1">
      <protection locked="0" hidden="1"/>
    </xf>
    <xf numFmtId="43" fontId="7" fillId="3" borderId="21" xfId="0" applyNumberFormat="1" applyFont="1" applyFill="1" applyBorder="1" applyAlignment="1" applyProtection="1">
      <alignment horizontal="center"/>
      <protection locked="0" hidden="1"/>
    </xf>
    <xf numFmtId="43" fontId="2" fillId="6" borderId="21" xfId="0" applyNumberFormat="1" applyFont="1" applyFill="1" applyBorder="1" applyAlignment="1" applyProtection="1">
      <alignment horizontal="center"/>
      <protection locked="0" hidden="1"/>
    </xf>
    <xf numFmtId="49" fontId="2" fillId="3" borderId="45" xfId="0" applyNumberFormat="1" applyFont="1" applyFill="1" applyBorder="1" applyAlignment="1" applyProtection="1">
      <alignment horizontal="left" vertical="center" wrapText="1"/>
      <protection locked="0" hidden="1"/>
    </xf>
    <xf numFmtId="0" fontId="1" fillId="0" borderId="5" xfId="0" applyFont="1" applyBorder="1" applyProtection="1">
      <protection locked="0" hidden="1"/>
    </xf>
    <xf numFmtId="43" fontId="2" fillId="6" borderId="20" xfId="0" applyNumberFormat="1" applyFont="1" applyFill="1" applyBorder="1" applyAlignment="1" applyProtection="1">
      <alignment horizontal="center" vertical="center"/>
      <protection locked="0" hidden="1"/>
    </xf>
    <xf numFmtId="0" fontId="1" fillId="5" borderId="20" xfId="0" applyFont="1" applyFill="1" applyBorder="1" applyProtection="1">
      <protection locked="0" hidden="1"/>
    </xf>
    <xf numFmtId="0" fontId="1" fillId="5" borderId="28" xfId="0" applyFont="1" applyFill="1" applyBorder="1" applyProtection="1">
      <protection locked="0" hidden="1"/>
    </xf>
    <xf numFmtId="0" fontId="1" fillId="0" borderId="40" xfId="0" applyFont="1" applyBorder="1" applyProtection="1">
      <protection locked="0" hidden="1"/>
    </xf>
    <xf numFmtId="0" fontId="1" fillId="0" borderId="19" xfId="0" applyFont="1" applyBorder="1" applyProtection="1">
      <protection locked="0" hidden="1"/>
    </xf>
    <xf numFmtId="49" fontId="7" fillId="3" borderId="37" xfId="0" applyNumberFormat="1" applyFont="1" applyFill="1" applyBorder="1" applyProtection="1">
      <protection locked="0" hidden="1"/>
    </xf>
    <xf numFmtId="49" fontId="15" fillId="0" borderId="27" xfId="0" applyNumberFormat="1" applyFont="1" applyBorder="1" applyAlignment="1" applyProtection="1">
      <alignment horizontal="center"/>
      <protection locked="0" hidden="1"/>
    </xf>
    <xf numFmtId="0" fontId="0" fillId="0" borderId="28" xfId="0" applyFont="1" applyBorder="1" applyAlignment="1" applyProtection="1">
      <protection locked="0" hidden="1"/>
    </xf>
    <xf numFmtId="49" fontId="10" fillId="0" borderId="48" xfId="0" applyNumberFormat="1" applyFont="1" applyBorder="1" applyAlignment="1" applyProtection="1">
      <alignment horizontal="center"/>
      <protection locked="0" hidden="1"/>
    </xf>
    <xf numFmtId="49" fontId="10" fillId="0" borderId="9" xfId="0" applyNumberFormat="1" applyFont="1" applyBorder="1" applyProtection="1">
      <protection locked="0" hidden="1"/>
    </xf>
    <xf numFmtId="0" fontId="10" fillId="0" borderId="9" xfId="0" applyFont="1" applyBorder="1" applyAlignment="1" applyProtection="1">
      <protection locked="0" hidden="1"/>
    </xf>
    <xf numFmtId="49" fontId="10" fillId="0" borderId="1" xfId="0" applyNumberFormat="1" applyFont="1" applyBorder="1" applyAlignment="1" applyProtection="1">
      <alignment horizontal="center"/>
      <protection locked="0" hidden="1"/>
    </xf>
    <xf numFmtId="43" fontId="2" fillId="6" borderId="1" xfId="0" applyNumberFormat="1" applyFont="1" applyFill="1" applyBorder="1" applyAlignment="1" applyProtection="1">
      <alignment horizontal="right"/>
      <protection locked="0" hidden="1"/>
    </xf>
    <xf numFmtId="0" fontId="1" fillId="5" borderId="2" xfId="0" applyFont="1" applyFill="1" applyBorder="1" applyProtection="1">
      <protection locked="0" hidden="1"/>
    </xf>
    <xf numFmtId="0" fontId="1" fillId="5" borderId="47" xfId="0" applyFont="1" applyFill="1" applyBorder="1" applyProtection="1">
      <protection locked="0" hidden="1"/>
    </xf>
    <xf numFmtId="49" fontId="10" fillId="0" borderId="32" xfId="0" applyNumberFormat="1" applyFont="1" applyBorder="1" applyAlignment="1" applyProtection="1">
      <alignment horizontal="center"/>
      <protection locked="0" hidden="1"/>
    </xf>
    <xf numFmtId="49" fontId="10" fillId="0" borderId="21" xfId="0" applyNumberFormat="1" applyFont="1" applyBorder="1" applyAlignment="1" applyProtection="1">
      <protection locked="0" hidden="1"/>
    </xf>
    <xf numFmtId="49" fontId="10" fillId="0" borderId="21" xfId="0" applyNumberFormat="1" applyFont="1" applyBorder="1" applyProtection="1">
      <protection locked="0" hidden="1"/>
    </xf>
    <xf numFmtId="49" fontId="10" fillId="0" borderId="22" xfId="0" applyNumberFormat="1" applyFont="1" applyBorder="1" applyProtection="1">
      <protection locked="0" hidden="1"/>
    </xf>
    <xf numFmtId="49" fontId="10" fillId="0" borderId="21" xfId="0" applyNumberFormat="1" applyFont="1" applyBorder="1" applyAlignment="1" applyProtection="1">
      <alignment horizontal="center"/>
      <protection locked="0" hidden="1"/>
    </xf>
    <xf numFmtId="9" fontId="10" fillId="0" borderId="22" xfId="0" applyNumberFormat="1" applyFont="1" applyBorder="1" applyAlignment="1" applyProtection="1">
      <alignment horizontal="right"/>
      <protection locked="0" hidden="1"/>
    </xf>
    <xf numFmtId="3" fontId="10" fillId="0" borderId="21" xfId="0" applyNumberFormat="1" applyFont="1" applyBorder="1" applyAlignment="1" applyProtection="1">
      <alignment horizontal="right"/>
      <protection locked="0" hidden="1"/>
    </xf>
    <xf numFmtId="3" fontId="10" fillId="0" borderId="21" xfId="0" applyNumberFormat="1" applyFont="1" applyBorder="1" applyAlignment="1" applyProtection="1">
      <alignment horizontal="center"/>
      <protection locked="0" hidden="1"/>
    </xf>
    <xf numFmtId="3" fontId="10" fillId="0" borderId="18" xfId="0" applyNumberFormat="1" applyFont="1" applyBorder="1" applyAlignment="1" applyProtection="1">
      <alignment horizontal="right"/>
      <protection locked="0" hidden="1"/>
    </xf>
    <xf numFmtId="49" fontId="10" fillId="0" borderId="20" xfId="0" applyNumberFormat="1" applyFont="1" applyBorder="1" applyAlignment="1" applyProtection="1">
      <alignment horizontal="center"/>
      <protection locked="0" hidden="1"/>
    </xf>
    <xf numFmtId="0" fontId="1" fillId="0" borderId="17" xfId="0" applyFont="1" applyBorder="1" applyProtection="1">
      <protection locked="0" hidden="1"/>
    </xf>
    <xf numFmtId="49" fontId="10" fillId="0" borderId="21" xfId="0" applyNumberFormat="1" applyFont="1" applyBorder="1" applyAlignment="1" applyProtection="1">
      <protection locked="0" hidden="1"/>
    </xf>
    <xf numFmtId="49" fontId="10" fillId="0" borderId="29" xfId="0" applyNumberFormat="1" applyFont="1" applyBorder="1" applyAlignment="1" applyProtection="1">
      <alignment horizontal="center"/>
      <protection locked="0" hidden="1"/>
    </xf>
    <xf numFmtId="49" fontId="10" fillId="0" borderId="8" xfId="0" applyNumberFormat="1" applyFont="1" applyBorder="1" applyProtection="1">
      <protection locked="0" hidden="1"/>
    </xf>
    <xf numFmtId="49" fontId="10" fillId="0" borderId="6" xfId="0" applyNumberFormat="1" applyFont="1" applyBorder="1" applyAlignment="1" applyProtection="1">
      <alignment horizontal="left"/>
      <protection locked="0" hidden="1"/>
    </xf>
    <xf numFmtId="3" fontId="10" fillId="0" borderId="6" xfId="0" applyNumberFormat="1" applyFont="1" applyBorder="1" applyAlignment="1" applyProtection="1">
      <alignment horizontal="right"/>
      <protection locked="0" hidden="1"/>
    </xf>
    <xf numFmtId="49" fontId="10" fillId="0" borderId="21" xfId="0" applyNumberFormat="1" applyFont="1" applyBorder="1" applyProtection="1">
      <protection locked="0" hidden="1"/>
    </xf>
    <xf numFmtId="0" fontId="10" fillId="0" borderId="32" xfId="0" applyFont="1" applyBorder="1" applyAlignment="1" applyProtection="1">
      <alignment horizontal="center"/>
      <protection locked="0" hidden="1"/>
    </xf>
    <xf numFmtId="0" fontId="10" fillId="0" borderId="21" xfId="0" applyFont="1" applyBorder="1" applyProtection="1">
      <protection locked="0" hidden="1"/>
    </xf>
    <xf numFmtId="3" fontId="2" fillId="5" borderId="20" xfId="0" applyNumberFormat="1" applyFont="1" applyFill="1" applyBorder="1" applyAlignment="1" applyProtection="1">
      <alignment horizontal="right"/>
      <protection locked="0" hidden="1"/>
    </xf>
    <xf numFmtId="0" fontId="0" fillId="5" borderId="20" xfId="0" applyFont="1" applyFill="1" applyBorder="1" applyAlignment="1" applyProtection="1">
      <protection locked="0" hidden="1"/>
    </xf>
    <xf numFmtId="0" fontId="15" fillId="0" borderId="21" xfId="0" applyFont="1" applyBorder="1" applyProtection="1">
      <protection locked="0" hidden="1"/>
    </xf>
    <xf numFmtId="3" fontId="15" fillId="0" borderId="23" xfId="0" applyNumberFormat="1" applyFont="1" applyBorder="1" applyAlignment="1" applyProtection="1">
      <alignment horizontal="right"/>
      <protection locked="0" hidden="1"/>
    </xf>
    <xf numFmtId="0" fontId="1" fillId="0" borderId="23" xfId="0" applyFont="1" applyBorder="1" applyProtection="1">
      <protection locked="0" hidden="1"/>
    </xf>
    <xf numFmtId="0" fontId="1" fillId="0" borderId="49" xfId="0" applyFont="1" applyBorder="1" applyProtection="1">
      <protection locked="0" hidden="1"/>
    </xf>
    <xf numFmtId="0" fontId="10" fillId="0" borderId="50" xfId="0" applyFont="1" applyBorder="1" applyAlignment="1" applyProtection="1">
      <alignment horizontal="center"/>
      <protection locked="0" hidden="1"/>
    </xf>
    <xf numFmtId="0" fontId="4" fillId="0" borderId="20" xfId="0" applyFont="1" applyBorder="1" applyAlignment="1" applyProtection="1">
      <alignment horizontal="center"/>
      <protection locked="0" hidden="1"/>
    </xf>
    <xf numFmtId="3" fontId="4" fillId="0" borderId="20" xfId="0" applyNumberFormat="1" applyFont="1" applyBorder="1" applyAlignment="1" applyProtection="1">
      <alignment horizontal="right"/>
      <protection locked="0" hidden="1"/>
    </xf>
    <xf numFmtId="0" fontId="10" fillId="0" borderId="45" xfId="0" applyFont="1" applyBorder="1" applyProtection="1">
      <protection locked="0" hidden="1"/>
    </xf>
    <xf numFmtId="0" fontId="10" fillId="0" borderId="4" xfId="0" applyFont="1" applyBorder="1" applyProtection="1">
      <protection locked="0" hidden="1"/>
    </xf>
    <xf numFmtId="0" fontId="2" fillId="0" borderId="4" xfId="0" applyFont="1" applyBorder="1" applyProtection="1">
      <protection locked="0" hidden="1"/>
    </xf>
    <xf numFmtId="0" fontId="2" fillId="0" borderId="4" xfId="0" applyFont="1" applyBorder="1" applyAlignment="1" applyProtection="1">
      <alignment horizontal="center"/>
      <protection locked="0" hidden="1"/>
    </xf>
    <xf numFmtId="0" fontId="2" fillId="0" borderId="4" xfId="0" applyFont="1" applyBorder="1" applyAlignment="1" applyProtection="1">
      <alignment horizontal="left" vertical="center"/>
      <protection locked="0" hidden="1"/>
    </xf>
    <xf numFmtId="3" fontId="2" fillId="0" borderId="46" xfId="0" applyNumberFormat="1" applyFont="1" applyBorder="1" applyAlignment="1" applyProtection="1">
      <alignment horizontal="center"/>
      <protection locked="0" hidden="1"/>
    </xf>
    <xf numFmtId="0" fontId="2" fillId="0" borderId="20" xfId="0" applyFont="1" applyBorder="1" applyAlignment="1" applyProtection="1">
      <alignment horizontal="center"/>
      <protection locked="0" hidden="1"/>
    </xf>
    <xf numFmtId="0" fontId="10" fillId="0" borderId="28" xfId="0" applyFont="1" applyBorder="1" applyProtection="1">
      <protection locked="0" hidden="1"/>
    </xf>
    <xf numFmtId="0" fontId="7" fillId="0" borderId="20" xfId="0" applyFont="1" applyBorder="1" applyProtection="1">
      <protection locked="0" hidden="1"/>
    </xf>
    <xf numFmtId="0" fontId="7" fillId="0" borderId="20" xfId="0" applyFont="1" applyBorder="1" applyAlignment="1" applyProtection="1">
      <alignment horizontal="center"/>
      <protection locked="0" hidden="1"/>
    </xf>
    <xf numFmtId="0" fontId="2" fillId="0" borderId="42" xfId="0" applyFont="1" applyBorder="1" applyAlignment="1" applyProtection="1">
      <alignment horizontal="center"/>
      <protection locked="0" hidden="1"/>
    </xf>
    <xf numFmtId="0" fontId="1" fillId="0" borderId="43" xfId="0" applyFont="1" applyBorder="1" applyProtection="1">
      <protection locked="0" hidden="1"/>
    </xf>
    <xf numFmtId="0" fontId="1" fillId="0" borderId="44" xfId="0" applyFont="1" applyBorder="1" applyProtection="1">
      <protection locked="0"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04"/>
  <sheetViews>
    <sheetView showGridLines="0" tabSelected="1" topLeftCell="A64" workbookViewId="0">
      <selection activeCell="B70" sqref="A1:XFD1048576"/>
    </sheetView>
  </sheetViews>
  <sheetFormatPr defaultColWidth="14.44140625" defaultRowHeight="15" customHeight="1"/>
  <cols>
    <col min="1" max="1" width="8.109375" style="36" customWidth="1"/>
    <col min="2" max="2" width="8.5546875" style="36" customWidth="1"/>
    <col min="3" max="3" width="8" style="36" customWidth="1"/>
    <col min="4" max="4" width="8.44140625" style="36" customWidth="1"/>
    <col min="5" max="5" width="7.33203125" style="36" customWidth="1"/>
    <col min="6" max="6" width="6.6640625" style="36" customWidth="1"/>
    <col min="7" max="7" width="9.33203125" style="36" customWidth="1"/>
    <col min="8" max="8" width="13.109375" style="36" customWidth="1"/>
    <col min="9" max="9" width="11" style="36" customWidth="1"/>
    <col min="10" max="11" width="8.88671875" style="36" customWidth="1"/>
    <col min="12" max="12" width="8" style="36" customWidth="1"/>
    <col min="13" max="13" width="11.5546875" style="36" customWidth="1"/>
    <col min="14" max="26" width="8.88671875" style="36" customWidth="1"/>
    <col min="27" max="16384" width="14.44140625" style="36"/>
  </cols>
  <sheetData>
    <row r="1" spans="1:26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7.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1.2" customHeight="1">
      <c r="A5" s="37" t="s">
        <v>7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9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8" customHeight="1">
      <c r="A6" s="40" t="s">
        <v>8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43" t="s">
        <v>9</v>
      </c>
      <c r="B7" s="44"/>
      <c r="C7" s="45"/>
      <c r="D7" s="46" t="s">
        <v>0</v>
      </c>
      <c r="E7" s="47"/>
      <c r="F7" s="48"/>
      <c r="G7" s="45"/>
      <c r="H7" s="49" t="s">
        <v>10</v>
      </c>
      <c r="I7" s="50"/>
      <c r="J7" s="51"/>
      <c r="K7" s="52"/>
      <c r="L7" s="53" t="s">
        <v>11</v>
      </c>
      <c r="M7" s="5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43" t="s">
        <v>12</v>
      </c>
      <c r="B8" s="55"/>
      <c r="C8" s="48"/>
      <c r="D8" s="48"/>
      <c r="E8" s="48"/>
      <c r="F8" s="48"/>
      <c r="G8" s="45"/>
      <c r="H8" s="56" t="s">
        <v>13</v>
      </c>
      <c r="I8" s="57"/>
      <c r="J8" s="58"/>
      <c r="K8" s="59"/>
      <c r="L8" s="59"/>
      <c r="M8" s="6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61" t="s">
        <v>14</v>
      </c>
      <c r="B9" s="55"/>
      <c r="C9" s="48"/>
      <c r="D9" s="48"/>
      <c r="E9" s="48"/>
      <c r="F9" s="48"/>
      <c r="G9" s="45"/>
      <c r="H9" s="62" t="s">
        <v>15</v>
      </c>
      <c r="I9" s="57"/>
      <c r="J9" s="63"/>
      <c r="K9" s="64"/>
      <c r="L9" s="64"/>
      <c r="M9" s="6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66" t="s">
        <v>16</v>
      </c>
      <c r="B10" s="67"/>
      <c r="C10" s="68"/>
      <c r="D10" s="69" t="s">
        <v>17</v>
      </c>
      <c r="E10" s="70"/>
      <c r="F10" s="48"/>
      <c r="G10" s="45"/>
      <c r="H10" s="49" t="s">
        <v>18</v>
      </c>
      <c r="I10" s="33"/>
      <c r="J10" s="70"/>
      <c r="K10" s="48"/>
      <c r="L10" s="48"/>
      <c r="M10" s="7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" customHeight="1">
      <c r="A11" s="72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4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s="76" customFormat="1" ht="29.4" customHeight="1">
      <c r="A12" s="2" t="s">
        <v>19</v>
      </c>
      <c r="B12" s="3" t="s">
        <v>20</v>
      </c>
      <c r="C12" s="4" t="s">
        <v>21</v>
      </c>
      <c r="D12" s="5" t="s">
        <v>22</v>
      </c>
      <c r="E12" s="5" t="s">
        <v>23</v>
      </c>
      <c r="F12" s="5"/>
      <c r="G12" s="6" t="s">
        <v>24</v>
      </c>
      <c r="H12" s="4" t="s">
        <v>25</v>
      </c>
      <c r="I12" s="7" t="s">
        <v>26</v>
      </c>
      <c r="J12" s="7" t="s">
        <v>27</v>
      </c>
      <c r="K12" s="5" t="s">
        <v>28</v>
      </c>
      <c r="L12" s="5" t="s">
        <v>29</v>
      </c>
      <c r="M12" s="8" t="s">
        <v>30</v>
      </c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</row>
    <row r="13" spans="1:26" ht="15.75" customHeight="1">
      <c r="A13" s="9">
        <v>45717</v>
      </c>
      <c r="B13" s="10">
        <v>4200</v>
      </c>
      <c r="C13" s="10">
        <v>44900</v>
      </c>
      <c r="D13" s="11"/>
      <c r="E13" s="10">
        <v>1340</v>
      </c>
      <c r="F13" s="12"/>
      <c r="G13" s="10"/>
      <c r="H13" s="13">
        <f t="shared" ref="H13:H24" si="0">SUM(C13:G13)</f>
        <v>46240</v>
      </c>
      <c r="I13" s="14"/>
      <c r="J13" s="15"/>
      <c r="K13" s="15"/>
      <c r="L13" s="16"/>
      <c r="M13" s="17">
        <f t="shared" ref="M13:M24" si="1">SUM(H13-I13-J13-K13-L13)</f>
        <v>46240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9">
        <v>45748</v>
      </c>
      <c r="B14" s="13">
        <f>B13</f>
        <v>4200</v>
      </c>
      <c r="C14" s="13">
        <f>C13</f>
        <v>44900</v>
      </c>
      <c r="D14" s="18">
        <f t="shared" ref="D14:D19" si="2">C14*0.55</f>
        <v>24695.000000000004</v>
      </c>
      <c r="E14" s="13">
        <f>E13</f>
        <v>1340</v>
      </c>
      <c r="F14" s="12"/>
      <c r="G14" s="10"/>
      <c r="H14" s="13">
        <f t="shared" si="0"/>
        <v>70935</v>
      </c>
      <c r="I14" s="14"/>
      <c r="J14" s="15"/>
      <c r="K14" s="15"/>
      <c r="L14" s="16"/>
      <c r="M14" s="17">
        <f t="shared" si="1"/>
        <v>70935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9">
        <v>45778</v>
      </c>
      <c r="B15" s="13">
        <f t="shared" ref="B15:B24" si="3">B14</f>
        <v>4200</v>
      </c>
      <c r="C15" s="13">
        <f t="shared" ref="C15" si="4">C14</f>
        <v>44900</v>
      </c>
      <c r="D15" s="18">
        <f t="shared" si="2"/>
        <v>24695.000000000004</v>
      </c>
      <c r="E15" s="13">
        <f t="shared" ref="E15:E24" si="5">E14</f>
        <v>1340</v>
      </c>
      <c r="F15" s="12"/>
      <c r="G15" s="10"/>
      <c r="H15" s="13">
        <f t="shared" si="0"/>
        <v>70935</v>
      </c>
      <c r="I15" s="14"/>
      <c r="J15" s="15"/>
      <c r="K15" s="15"/>
      <c r="L15" s="16"/>
      <c r="M15" s="17">
        <f t="shared" si="1"/>
        <v>70935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9">
        <v>45809</v>
      </c>
      <c r="B16" s="13">
        <f t="shared" si="3"/>
        <v>4200</v>
      </c>
      <c r="C16" s="13">
        <f t="shared" ref="C16" si="6">C15</f>
        <v>44900</v>
      </c>
      <c r="D16" s="18">
        <f t="shared" si="2"/>
        <v>24695.000000000004</v>
      </c>
      <c r="E16" s="13">
        <f t="shared" si="5"/>
        <v>1340</v>
      </c>
      <c r="F16" s="12"/>
      <c r="G16" s="10"/>
      <c r="H16" s="13">
        <f t="shared" si="0"/>
        <v>70935</v>
      </c>
      <c r="I16" s="14"/>
      <c r="J16" s="15"/>
      <c r="K16" s="15"/>
      <c r="L16" s="16"/>
      <c r="M16" s="17">
        <f t="shared" si="1"/>
        <v>70935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9">
        <v>45839</v>
      </c>
      <c r="B17" s="13">
        <f t="shared" si="3"/>
        <v>4200</v>
      </c>
      <c r="C17" s="10">
        <v>46200</v>
      </c>
      <c r="D17" s="18">
        <f t="shared" si="2"/>
        <v>25410.000000000004</v>
      </c>
      <c r="E17" s="13">
        <f t="shared" si="5"/>
        <v>1340</v>
      </c>
      <c r="F17" s="12"/>
      <c r="G17" s="10"/>
      <c r="H17" s="13">
        <f t="shared" si="0"/>
        <v>72950</v>
      </c>
      <c r="I17" s="14"/>
      <c r="J17" s="15"/>
      <c r="K17" s="15"/>
      <c r="L17" s="16"/>
      <c r="M17" s="17">
        <f t="shared" si="1"/>
        <v>72950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9">
        <v>45870</v>
      </c>
      <c r="B18" s="13">
        <f t="shared" si="3"/>
        <v>4200</v>
      </c>
      <c r="C18" s="13">
        <f t="shared" ref="C18" si="7">C17</f>
        <v>46200</v>
      </c>
      <c r="D18" s="18">
        <f t="shared" si="2"/>
        <v>25410.000000000004</v>
      </c>
      <c r="E18" s="13">
        <f t="shared" si="5"/>
        <v>1340</v>
      </c>
      <c r="F18" s="12"/>
      <c r="G18" s="10"/>
      <c r="H18" s="13">
        <f t="shared" si="0"/>
        <v>72950</v>
      </c>
      <c r="I18" s="14"/>
      <c r="J18" s="15"/>
      <c r="K18" s="15"/>
      <c r="L18" s="16"/>
      <c r="M18" s="17">
        <f t="shared" si="1"/>
        <v>72950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9">
        <v>45918</v>
      </c>
      <c r="B19" s="13">
        <f t="shared" si="3"/>
        <v>4200</v>
      </c>
      <c r="C19" s="13">
        <f t="shared" ref="C19" si="8">C18</f>
        <v>46200</v>
      </c>
      <c r="D19" s="18">
        <f t="shared" si="2"/>
        <v>25410.000000000004</v>
      </c>
      <c r="E19" s="13">
        <f t="shared" si="5"/>
        <v>1340</v>
      </c>
      <c r="F19" s="12"/>
      <c r="G19" s="10"/>
      <c r="H19" s="13">
        <f t="shared" si="0"/>
        <v>72950</v>
      </c>
      <c r="I19" s="14"/>
      <c r="J19" s="15"/>
      <c r="K19" s="15"/>
      <c r="L19" s="16"/>
      <c r="M19" s="17">
        <f t="shared" si="1"/>
        <v>72950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9">
        <v>45931</v>
      </c>
      <c r="B20" s="13">
        <f t="shared" si="3"/>
        <v>4200</v>
      </c>
      <c r="C20" s="13">
        <f t="shared" ref="C20" si="9">C19</f>
        <v>46200</v>
      </c>
      <c r="D20" s="18">
        <f>C22*0.58</f>
        <v>26795.999999999996</v>
      </c>
      <c r="E20" s="13">
        <f t="shared" si="5"/>
        <v>1340</v>
      </c>
      <c r="F20" s="12"/>
      <c r="G20" s="10"/>
      <c r="H20" s="13">
        <f t="shared" si="0"/>
        <v>74336</v>
      </c>
      <c r="I20" s="14"/>
      <c r="J20" s="15"/>
      <c r="K20" s="15"/>
      <c r="L20" s="16"/>
      <c r="M20" s="17">
        <f t="shared" si="1"/>
        <v>74336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9">
        <v>45962</v>
      </c>
      <c r="B21" s="13">
        <f t="shared" si="3"/>
        <v>4200</v>
      </c>
      <c r="C21" s="13">
        <f t="shared" ref="C21" si="10">C20</f>
        <v>46200</v>
      </c>
      <c r="D21" s="18">
        <f>C22*0.58</f>
        <v>26795.999999999996</v>
      </c>
      <c r="E21" s="13">
        <f t="shared" si="5"/>
        <v>1340</v>
      </c>
      <c r="F21" s="12"/>
      <c r="G21" s="10"/>
      <c r="H21" s="13">
        <f t="shared" si="0"/>
        <v>74336</v>
      </c>
      <c r="I21" s="14"/>
      <c r="J21" s="15"/>
      <c r="K21" s="15"/>
      <c r="L21" s="16"/>
      <c r="M21" s="17">
        <f t="shared" si="1"/>
        <v>74336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9">
        <v>45992</v>
      </c>
      <c r="B22" s="13">
        <f t="shared" si="3"/>
        <v>4200</v>
      </c>
      <c r="C22" s="13">
        <f t="shared" ref="C22" si="11">C21</f>
        <v>46200</v>
      </c>
      <c r="D22" s="18">
        <f>C21*0.58</f>
        <v>26795.999999999996</v>
      </c>
      <c r="E22" s="13">
        <f t="shared" si="5"/>
        <v>1340</v>
      </c>
      <c r="F22" s="12"/>
      <c r="G22" s="10"/>
      <c r="H22" s="13">
        <f t="shared" si="0"/>
        <v>74336</v>
      </c>
      <c r="I22" s="14"/>
      <c r="J22" s="15"/>
      <c r="K22" s="15"/>
      <c r="L22" s="16"/>
      <c r="M22" s="17">
        <f t="shared" si="1"/>
        <v>74336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9">
        <v>46023</v>
      </c>
      <c r="B23" s="13">
        <f t="shared" si="3"/>
        <v>4200</v>
      </c>
      <c r="C23" s="10">
        <v>46200</v>
      </c>
      <c r="D23" s="18">
        <f t="shared" ref="D23:D24" si="12">C23*0.58</f>
        <v>26795.999999999996</v>
      </c>
      <c r="E23" s="13">
        <f t="shared" si="5"/>
        <v>1340</v>
      </c>
      <c r="F23" s="12"/>
      <c r="G23" s="10"/>
      <c r="H23" s="13">
        <f t="shared" si="0"/>
        <v>74336</v>
      </c>
      <c r="I23" s="14"/>
      <c r="J23" s="15"/>
      <c r="K23" s="15"/>
      <c r="L23" s="16"/>
      <c r="M23" s="17">
        <f t="shared" si="1"/>
        <v>74336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9">
        <v>46054</v>
      </c>
      <c r="B24" s="13">
        <f t="shared" si="3"/>
        <v>4200</v>
      </c>
      <c r="C24" s="13">
        <f t="shared" ref="C24" si="13">C23</f>
        <v>46200</v>
      </c>
      <c r="D24" s="18">
        <f t="shared" si="12"/>
        <v>26795.999999999996</v>
      </c>
      <c r="E24" s="13">
        <f t="shared" si="5"/>
        <v>1340</v>
      </c>
      <c r="F24" s="12"/>
      <c r="G24" s="10"/>
      <c r="H24" s="13">
        <f t="shared" si="0"/>
        <v>74336</v>
      </c>
      <c r="I24" s="14"/>
      <c r="J24" s="15"/>
      <c r="K24" s="15"/>
      <c r="L24" s="16"/>
      <c r="M24" s="17">
        <f t="shared" si="1"/>
        <v>74336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32" t="s">
        <v>31</v>
      </c>
      <c r="B25" s="33"/>
      <c r="C25" s="19" t="s">
        <v>32</v>
      </c>
      <c r="D25" s="13"/>
      <c r="E25" s="13"/>
      <c r="F25" s="13"/>
      <c r="G25" s="10"/>
      <c r="H25" s="10">
        <f>C13*6%</f>
        <v>2694</v>
      </c>
      <c r="I25" s="15"/>
      <c r="J25" s="15"/>
      <c r="K25" s="15"/>
      <c r="L25" s="20"/>
      <c r="M25" s="17">
        <f t="shared" ref="M25:M26" si="14">SUM(H25-I25-J25-K25-L25+G25)</f>
        <v>2694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32" t="s">
        <v>33</v>
      </c>
      <c r="B26" s="33"/>
      <c r="C26" s="19" t="s">
        <v>34</v>
      </c>
      <c r="D26" s="13"/>
      <c r="E26" s="13"/>
      <c r="F26" s="13"/>
      <c r="G26" s="10"/>
      <c r="H26" s="21">
        <f>C17*9%</f>
        <v>4158</v>
      </c>
      <c r="I26" s="15"/>
      <c r="J26" s="15"/>
      <c r="K26" s="15"/>
      <c r="L26" s="20"/>
      <c r="M26" s="17">
        <f t="shared" si="14"/>
        <v>4158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34" t="s">
        <v>35</v>
      </c>
      <c r="B27" s="33"/>
      <c r="C27" s="13"/>
      <c r="D27" s="13"/>
      <c r="E27" s="13"/>
      <c r="F27" s="13"/>
      <c r="G27" s="13"/>
      <c r="H27" s="21">
        <v>6908</v>
      </c>
      <c r="I27" s="15"/>
      <c r="J27" s="22"/>
      <c r="K27" s="22"/>
      <c r="L27" s="20"/>
      <c r="M27" s="17">
        <f t="shared" ref="M27:M28" si="15">SUM(H27-I27-J27-K27-L27)</f>
        <v>6908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34" t="s">
        <v>36</v>
      </c>
      <c r="B28" s="33"/>
      <c r="C28" s="20"/>
      <c r="D28" s="20"/>
      <c r="E28" s="20"/>
      <c r="F28" s="20"/>
      <c r="G28" s="20"/>
      <c r="H28" s="23"/>
      <c r="I28" s="22"/>
      <c r="J28" s="22"/>
      <c r="K28" s="22"/>
      <c r="L28" s="20"/>
      <c r="M28" s="17">
        <f t="shared" si="15"/>
        <v>0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35" t="s">
        <v>37</v>
      </c>
      <c r="B29" s="33"/>
      <c r="C29" s="24">
        <f t="shared" ref="C29:E29" si="16">SUM(C13:C28)</f>
        <v>549200</v>
      </c>
      <c r="D29" s="24">
        <f t="shared" si="16"/>
        <v>284295</v>
      </c>
      <c r="E29" s="24">
        <f t="shared" si="16"/>
        <v>16080</v>
      </c>
      <c r="F29" s="25">
        <f>SUM(F13:F24)</f>
        <v>0</v>
      </c>
      <c r="G29" s="26">
        <f>SUM(G13:G26)</f>
        <v>0</v>
      </c>
      <c r="H29" s="27">
        <f>SUM(H13:H28)</f>
        <v>863335</v>
      </c>
      <c r="I29" s="28">
        <f t="shared" ref="I29:M29" si="17">SUM(I13:I28)</f>
        <v>0</v>
      </c>
      <c r="J29" s="29">
        <f t="shared" si="17"/>
        <v>0</v>
      </c>
      <c r="K29" s="29">
        <f t="shared" si="17"/>
        <v>0</v>
      </c>
      <c r="L29" s="30">
        <f t="shared" si="17"/>
        <v>0</v>
      </c>
      <c r="M29" s="31">
        <f t="shared" si="17"/>
        <v>863335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77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9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35" t="s">
        <v>38</v>
      </c>
      <c r="B31" s="50"/>
      <c r="C31" s="50"/>
      <c r="D31" s="33"/>
      <c r="E31" s="78"/>
      <c r="F31" s="80" t="s">
        <v>39</v>
      </c>
      <c r="G31" s="50"/>
      <c r="H31" s="33"/>
      <c r="I31" s="81">
        <f>H29</f>
        <v>863335</v>
      </c>
      <c r="J31" s="33"/>
      <c r="K31" s="82" t="s">
        <v>40</v>
      </c>
      <c r="L31" s="33"/>
      <c r="M31" s="83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35" t="s">
        <v>41</v>
      </c>
      <c r="B32" s="50"/>
      <c r="C32" s="50"/>
      <c r="D32" s="33"/>
      <c r="E32" s="78"/>
      <c r="F32" s="84">
        <v>1</v>
      </c>
      <c r="G32" s="85" t="s">
        <v>42</v>
      </c>
      <c r="H32" s="86"/>
      <c r="I32" s="87"/>
      <c r="J32" s="81">
        <f>I31+M31</f>
        <v>863335</v>
      </c>
      <c r="K32" s="50"/>
      <c r="L32" s="50"/>
      <c r="M32" s="88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89" t="s">
        <v>43</v>
      </c>
      <c r="B33" s="33"/>
      <c r="C33" s="90">
        <f>I29</f>
        <v>0</v>
      </c>
      <c r="D33" s="33"/>
      <c r="E33" s="78"/>
      <c r="F33" s="91"/>
      <c r="G33" s="80" t="s">
        <v>44</v>
      </c>
      <c r="H33" s="50"/>
      <c r="I33" s="50"/>
      <c r="J33" s="50"/>
      <c r="K33" s="50"/>
      <c r="L33" s="50"/>
      <c r="M33" s="88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89" t="s">
        <v>28</v>
      </c>
      <c r="B34" s="33"/>
      <c r="C34" s="92">
        <f>K29</f>
        <v>0</v>
      </c>
      <c r="D34" s="33"/>
      <c r="E34" s="78"/>
      <c r="F34" s="84" t="s">
        <v>45</v>
      </c>
      <c r="G34" s="93" t="s">
        <v>46</v>
      </c>
      <c r="H34" s="50"/>
      <c r="I34" s="50"/>
      <c r="J34" s="50"/>
      <c r="K34" s="50"/>
      <c r="L34" s="33"/>
      <c r="M34" s="94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89" t="s">
        <v>5</v>
      </c>
      <c r="B35" s="33"/>
      <c r="C35" s="90"/>
      <c r="D35" s="33"/>
      <c r="E35" s="78"/>
      <c r="F35" s="84" t="s">
        <v>47</v>
      </c>
      <c r="G35" s="93" t="s">
        <v>48</v>
      </c>
      <c r="H35" s="50"/>
      <c r="I35" s="50"/>
      <c r="J35" s="50"/>
      <c r="K35" s="50"/>
      <c r="L35" s="33"/>
      <c r="M35" s="95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89" t="s">
        <v>1</v>
      </c>
      <c r="B36" s="33"/>
      <c r="C36" s="90"/>
      <c r="D36" s="33"/>
      <c r="E36" s="78"/>
      <c r="F36" s="84" t="s">
        <v>49</v>
      </c>
      <c r="G36" s="93" t="s">
        <v>50</v>
      </c>
      <c r="H36" s="50"/>
      <c r="I36" s="50"/>
      <c r="J36" s="50"/>
      <c r="K36" s="50"/>
      <c r="L36" s="33"/>
      <c r="M36" s="96">
        <v>50000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97" t="s">
        <v>2</v>
      </c>
      <c r="B37" s="98"/>
      <c r="C37" s="90"/>
      <c r="D37" s="33"/>
      <c r="E37" s="78"/>
      <c r="F37" s="84" t="s">
        <v>51</v>
      </c>
      <c r="G37" s="93" t="s">
        <v>52</v>
      </c>
      <c r="H37" s="50"/>
      <c r="I37" s="50"/>
      <c r="J37" s="50"/>
      <c r="K37" s="50"/>
      <c r="L37" s="33"/>
      <c r="M37" s="95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89" t="s">
        <v>53</v>
      </c>
      <c r="B38" s="33"/>
      <c r="C38" s="90">
        <f>IF(J29&lt;=50000,0,(J29-50000))</f>
        <v>0</v>
      </c>
      <c r="D38" s="33"/>
      <c r="E38" s="78"/>
      <c r="F38" s="84" t="s">
        <v>54</v>
      </c>
      <c r="G38" s="93" t="s">
        <v>55</v>
      </c>
      <c r="H38" s="50"/>
      <c r="I38" s="50"/>
      <c r="J38" s="50"/>
      <c r="K38" s="50"/>
      <c r="L38" s="33"/>
      <c r="M38" s="96">
        <f>IF(J29&gt;=50000,50000,J29)</f>
        <v>0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99" t="s">
        <v>56</v>
      </c>
      <c r="B39" s="100"/>
      <c r="C39" s="90"/>
      <c r="D39" s="33"/>
      <c r="E39" s="78"/>
      <c r="F39" s="84" t="s">
        <v>57</v>
      </c>
      <c r="G39" s="93" t="s">
        <v>58</v>
      </c>
      <c r="H39" s="50"/>
      <c r="I39" s="50"/>
      <c r="J39" s="50"/>
      <c r="K39" s="50"/>
      <c r="L39" s="33"/>
      <c r="M39" s="83">
        <f>G29</f>
        <v>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89" t="s">
        <v>3</v>
      </c>
      <c r="B40" s="33"/>
      <c r="C40" s="90"/>
      <c r="D40" s="33"/>
      <c r="E40" s="78"/>
      <c r="F40" s="101" t="s">
        <v>59</v>
      </c>
      <c r="G40" s="93" t="s">
        <v>60</v>
      </c>
      <c r="H40" s="50"/>
      <c r="I40" s="50"/>
      <c r="J40" s="50"/>
      <c r="K40" s="50"/>
      <c r="L40" s="33"/>
      <c r="M40" s="102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03" t="s">
        <v>61</v>
      </c>
      <c r="B41" s="78"/>
      <c r="C41" s="90"/>
      <c r="D41" s="33"/>
      <c r="E41" s="78"/>
      <c r="F41" s="84" t="s">
        <v>62</v>
      </c>
      <c r="G41" s="93" t="s">
        <v>63</v>
      </c>
      <c r="H41" s="50"/>
      <c r="I41" s="50"/>
      <c r="J41" s="50"/>
      <c r="K41" s="50"/>
      <c r="L41" s="33"/>
      <c r="M41" s="95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6.25" customHeight="1">
      <c r="A42" s="104" t="s">
        <v>64</v>
      </c>
      <c r="B42" s="105"/>
      <c r="C42" s="106"/>
      <c r="D42" s="33"/>
      <c r="E42" s="78"/>
      <c r="F42" s="101" t="s">
        <v>65</v>
      </c>
      <c r="G42" s="107" t="s">
        <v>66</v>
      </c>
      <c r="H42" s="50"/>
      <c r="I42" s="50"/>
      <c r="J42" s="50"/>
      <c r="K42" s="50"/>
      <c r="L42" s="33"/>
      <c r="M42" s="10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08" t="s">
        <v>67</v>
      </c>
      <c r="B43" s="109"/>
      <c r="C43" s="90"/>
      <c r="D43" s="33"/>
      <c r="E43" s="78"/>
      <c r="F43" s="84" t="s">
        <v>68</v>
      </c>
      <c r="G43" s="93" t="s">
        <v>6</v>
      </c>
      <c r="H43" s="50"/>
      <c r="I43" s="50"/>
      <c r="J43" s="50"/>
      <c r="K43" s="50"/>
      <c r="L43" s="33"/>
      <c r="M43" s="95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89" t="s">
        <v>4</v>
      </c>
      <c r="B44" s="33"/>
      <c r="C44" s="90"/>
      <c r="D44" s="33"/>
      <c r="E44" s="78"/>
      <c r="F44" s="84">
        <v>2</v>
      </c>
      <c r="G44" s="93" t="s">
        <v>69</v>
      </c>
      <c r="H44" s="50"/>
      <c r="I44" s="50"/>
      <c r="J44" s="50"/>
      <c r="K44" s="50"/>
      <c r="L44" s="33"/>
      <c r="M44" s="110">
        <f>SUM(M34:M43)</f>
        <v>50000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89" t="s">
        <v>70</v>
      </c>
      <c r="B45" s="33"/>
      <c r="C45" s="90"/>
      <c r="D45" s="33"/>
      <c r="E45" s="78"/>
      <c r="F45" s="111">
        <v>3</v>
      </c>
      <c r="G45" s="80" t="s">
        <v>71</v>
      </c>
      <c r="H45" s="50"/>
      <c r="I45" s="50"/>
      <c r="J45" s="50"/>
      <c r="K45" s="50"/>
      <c r="L45" s="33"/>
      <c r="M45" s="112">
        <f>SUM(J32-M44)</f>
        <v>813335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13" t="s">
        <v>72</v>
      </c>
      <c r="B46" s="33"/>
      <c r="C46" s="114"/>
      <c r="D46" s="33"/>
      <c r="E46" s="78"/>
      <c r="F46" s="115"/>
      <c r="G46" s="80" t="s">
        <v>73</v>
      </c>
      <c r="H46" s="50"/>
      <c r="I46" s="50"/>
      <c r="J46" s="50"/>
      <c r="K46" s="50"/>
      <c r="L46" s="33"/>
      <c r="M46" s="116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89" t="s">
        <v>74</v>
      </c>
      <c r="B47" s="33"/>
      <c r="C47" s="114"/>
      <c r="D47" s="33"/>
      <c r="E47" s="78"/>
      <c r="F47" s="84" t="s">
        <v>75</v>
      </c>
      <c r="G47" s="117" t="s">
        <v>76</v>
      </c>
      <c r="H47" s="118">
        <f>IF(2=2,250000,300000)</f>
        <v>250000</v>
      </c>
      <c r="I47" s="119"/>
      <c r="J47" s="82">
        <v>0</v>
      </c>
      <c r="K47" s="33"/>
      <c r="L47" s="120"/>
      <c r="M47" s="116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35" t="s">
        <v>37</v>
      </c>
      <c r="B48" s="33"/>
      <c r="C48" s="114">
        <f>SUM(C33:D47)</f>
        <v>0</v>
      </c>
      <c r="D48" s="33"/>
      <c r="E48" s="78"/>
      <c r="F48" s="121" t="s">
        <v>77</v>
      </c>
      <c r="G48" s="120" t="s">
        <v>120</v>
      </c>
      <c r="H48" s="120"/>
      <c r="I48" s="122"/>
      <c r="J48" s="82">
        <f>IF(M45&gt;500000,500000-H47,IF(M45&gt;H47,M45-H47," "))</f>
        <v>250000</v>
      </c>
      <c r="K48" s="33"/>
      <c r="L48" s="123">
        <v>0.05</v>
      </c>
      <c r="M48" s="124">
        <f>IF(J48=" "," ",ROUND(J48*L48,0))</f>
        <v>12500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77"/>
      <c r="B49" s="78"/>
      <c r="C49" s="78"/>
      <c r="D49" s="78"/>
      <c r="E49" s="78"/>
      <c r="F49" s="125" t="s">
        <v>78</v>
      </c>
      <c r="G49" s="122" t="s">
        <v>79</v>
      </c>
      <c r="H49" s="122"/>
      <c r="I49" s="122"/>
      <c r="J49" s="126">
        <f>IF(M45&gt; 1000000,500000,IF(M45&gt;500000,M45-500000,0))</f>
        <v>313335</v>
      </c>
      <c r="K49" s="33"/>
      <c r="L49" s="123">
        <v>0.2</v>
      </c>
      <c r="M49" s="124">
        <f t="shared" ref="M49:M50" si="18">IF(J49=0,0,ROUND(J49*L49,0))</f>
        <v>62667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77"/>
      <c r="B50" s="78"/>
      <c r="C50" s="78"/>
      <c r="D50" s="78"/>
      <c r="E50" s="78"/>
      <c r="F50" s="127" t="s">
        <v>80</v>
      </c>
      <c r="G50" s="128" t="s">
        <v>81</v>
      </c>
      <c r="H50" s="129"/>
      <c r="I50" s="129"/>
      <c r="J50" s="82">
        <f>IF(M45&gt;1000000,M45-1000000,0)</f>
        <v>0</v>
      </c>
      <c r="K50" s="33"/>
      <c r="L50" s="130">
        <v>0.3</v>
      </c>
      <c r="M50" s="131">
        <f t="shared" si="18"/>
        <v>0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32">
        <f>B8</f>
        <v>0</v>
      </c>
      <c r="B51" s="41"/>
      <c r="C51" s="41"/>
      <c r="D51" s="41"/>
      <c r="E51" s="133"/>
      <c r="F51" s="84">
        <v>4</v>
      </c>
      <c r="G51" s="93" t="s">
        <v>82</v>
      </c>
      <c r="H51" s="50"/>
      <c r="I51" s="50"/>
      <c r="J51" s="50"/>
      <c r="K51" s="50"/>
      <c r="L51" s="33"/>
      <c r="M51" s="124">
        <f>IF(M45&gt;500000,0,IF(M48&gt;12500,12500,M48))</f>
        <v>0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34" t="str">
        <f>"("&amp;B10 &amp;")"&amp;" "&amp;B9&amp;" "&amp;C9</f>
        <v xml:space="preserve">()  </v>
      </c>
      <c r="B52" s="41"/>
      <c r="C52" s="41"/>
      <c r="D52" s="41"/>
      <c r="E52" s="135"/>
      <c r="F52" s="84">
        <v>5</v>
      </c>
      <c r="G52" s="93" t="s">
        <v>83</v>
      </c>
      <c r="H52" s="50"/>
      <c r="I52" s="50"/>
      <c r="J52" s="50"/>
      <c r="K52" s="50"/>
      <c r="L52" s="33"/>
      <c r="M52" s="136">
        <f>SUM(J47+M48+M49+M50-M51)</f>
        <v>75167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34" t="str">
        <f>E10&amp;", "&amp;J10</f>
        <v xml:space="preserve">, </v>
      </c>
      <c r="B53" s="41"/>
      <c r="C53" s="41"/>
      <c r="D53" s="41"/>
      <c r="E53" s="135"/>
      <c r="F53" s="84">
        <v>6</v>
      </c>
      <c r="G53" s="93" t="s">
        <v>84</v>
      </c>
      <c r="H53" s="50"/>
      <c r="I53" s="50"/>
      <c r="J53" s="50"/>
      <c r="K53" s="50"/>
      <c r="L53" s="33"/>
      <c r="M53" s="136">
        <f>ROUND(M52*4%,0)</f>
        <v>3007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77"/>
      <c r="B54" s="137"/>
      <c r="C54" s="137"/>
      <c r="D54" s="137"/>
      <c r="E54" s="78"/>
      <c r="F54" s="84">
        <v>7</v>
      </c>
      <c r="G54" s="93" t="s">
        <v>85</v>
      </c>
      <c r="H54" s="50"/>
      <c r="I54" s="50"/>
      <c r="J54" s="50"/>
      <c r="K54" s="50"/>
      <c r="L54" s="33"/>
      <c r="M54" s="136">
        <f>SUM(M52:M53)</f>
        <v>78174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77"/>
      <c r="B55" s="78"/>
      <c r="C55" s="78"/>
      <c r="D55" s="78"/>
      <c r="E55" s="78"/>
      <c r="F55" s="84">
        <v>8</v>
      </c>
      <c r="G55" s="93" t="s">
        <v>86</v>
      </c>
      <c r="H55" s="50"/>
      <c r="I55" s="50"/>
      <c r="J55" s="50"/>
      <c r="K55" s="50"/>
      <c r="L55" s="33"/>
      <c r="M55" s="136">
        <v>0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77"/>
      <c r="B56" s="78"/>
      <c r="C56" s="78"/>
      <c r="D56" s="78"/>
      <c r="E56" s="78"/>
      <c r="F56" s="84">
        <v>9</v>
      </c>
      <c r="G56" s="93" t="s">
        <v>87</v>
      </c>
      <c r="H56" s="50"/>
      <c r="I56" s="50"/>
      <c r="J56" s="50"/>
      <c r="K56" s="50"/>
      <c r="L56" s="33"/>
      <c r="M56" s="136">
        <f>SUM(M54-M55)</f>
        <v>78174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38" t="s">
        <v>88</v>
      </c>
      <c r="B57" s="41"/>
      <c r="C57" s="41"/>
      <c r="D57" s="41"/>
      <c r="E57" s="139"/>
      <c r="F57" s="84">
        <v>10</v>
      </c>
      <c r="G57" s="93" t="s">
        <v>89</v>
      </c>
      <c r="H57" s="50"/>
      <c r="I57" s="50"/>
      <c r="J57" s="50"/>
      <c r="K57" s="50"/>
      <c r="L57" s="33"/>
      <c r="M57" s="136">
        <f>L29</f>
        <v>0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38" t="str">
        <f>E10&amp;", "&amp;J10</f>
        <v xml:space="preserve">, </v>
      </c>
      <c r="B58" s="41"/>
      <c r="C58" s="41"/>
      <c r="D58" s="41"/>
      <c r="E58" s="139"/>
      <c r="F58" s="84">
        <v>11</v>
      </c>
      <c r="G58" s="140" t="str">
        <f>IF(M57&gt;M56,"TAX REFUNDABLE","TAX PAYABLE")</f>
        <v>TAX PAYABLE</v>
      </c>
      <c r="H58" s="50"/>
      <c r="I58" s="50"/>
      <c r="J58" s="50"/>
      <c r="K58" s="50"/>
      <c r="L58" s="33"/>
      <c r="M58" s="141">
        <f>IF(M56&gt;M57,SUM(M56-M57),IF(M57&gt;M56,SUM(M57-M56),0))</f>
        <v>78174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42"/>
      <c r="B59" s="143"/>
      <c r="C59" s="143"/>
      <c r="D59" s="143"/>
      <c r="E59" s="143"/>
      <c r="F59" s="143"/>
      <c r="G59" s="143"/>
      <c r="H59" s="143"/>
      <c r="I59" s="143"/>
      <c r="J59" s="143"/>
      <c r="K59" s="143"/>
      <c r="L59" s="143"/>
      <c r="M59" s="144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77"/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9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45"/>
      <c r="B61" s="146"/>
      <c r="C61" s="146"/>
      <c r="D61" s="146"/>
      <c r="E61" s="146"/>
      <c r="F61" s="146"/>
      <c r="G61" s="146"/>
      <c r="H61" s="146"/>
      <c r="I61" s="146"/>
      <c r="J61" s="146"/>
      <c r="K61" s="146"/>
      <c r="L61" s="146"/>
      <c r="M61" s="147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.8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6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8.2" customHeight="1">
      <c r="A67" s="37" t="s">
        <v>90</v>
      </c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9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5.8" customHeight="1">
      <c r="A68" s="40" t="s">
        <v>8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2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43" t="s">
        <v>9</v>
      </c>
      <c r="B69" s="44"/>
      <c r="C69" s="45"/>
      <c r="D69" s="46" t="s">
        <v>0</v>
      </c>
      <c r="E69" s="47"/>
      <c r="F69" s="48"/>
      <c r="G69" s="45"/>
      <c r="H69" s="49" t="s">
        <v>10</v>
      </c>
      <c r="I69" s="50"/>
      <c r="J69" s="51"/>
      <c r="K69" s="52"/>
      <c r="L69" s="53" t="s">
        <v>11</v>
      </c>
      <c r="M69" s="54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43" t="s">
        <v>12</v>
      </c>
      <c r="B70" s="55"/>
      <c r="C70" s="48"/>
      <c r="D70" s="48"/>
      <c r="E70" s="48"/>
      <c r="F70" s="48"/>
      <c r="G70" s="45"/>
      <c r="H70" s="56" t="s">
        <v>13</v>
      </c>
      <c r="I70" s="57"/>
      <c r="J70" s="58"/>
      <c r="K70" s="59"/>
      <c r="L70" s="59"/>
      <c r="M70" s="60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61" t="s">
        <v>14</v>
      </c>
      <c r="B71" s="55"/>
      <c r="C71" s="48"/>
      <c r="D71" s="48"/>
      <c r="E71" s="48"/>
      <c r="F71" s="48"/>
      <c r="G71" s="45"/>
      <c r="H71" s="56" t="s">
        <v>91</v>
      </c>
      <c r="I71" s="57"/>
      <c r="J71" s="63"/>
      <c r="K71" s="64"/>
      <c r="L71" s="64"/>
      <c r="M71" s="65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66" t="s">
        <v>16</v>
      </c>
      <c r="B72" s="67"/>
      <c r="C72" s="68"/>
      <c r="D72" s="69" t="s">
        <v>17</v>
      </c>
      <c r="E72" s="70"/>
      <c r="F72" s="48"/>
      <c r="G72" s="45"/>
      <c r="H72" s="49" t="s">
        <v>18</v>
      </c>
      <c r="I72" s="33"/>
      <c r="J72" s="70"/>
      <c r="K72" s="48"/>
      <c r="L72" s="48"/>
      <c r="M72" s="7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72"/>
      <c r="B73" s="73"/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4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7.200000000000003" customHeight="1">
      <c r="A74" s="2" t="s">
        <v>19</v>
      </c>
      <c r="B74" s="3" t="s">
        <v>20</v>
      </c>
      <c r="C74" s="4" t="s">
        <v>21</v>
      </c>
      <c r="D74" s="5" t="s">
        <v>22</v>
      </c>
      <c r="E74" s="5" t="s">
        <v>23</v>
      </c>
      <c r="F74" s="5" t="s">
        <v>92</v>
      </c>
      <c r="G74" s="7" t="s">
        <v>24</v>
      </c>
      <c r="H74" s="4" t="s">
        <v>25</v>
      </c>
      <c r="I74" s="7" t="s">
        <v>26</v>
      </c>
      <c r="J74" s="7" t="s">
        <v>27</v>
      </c>
      <c r="K74" s="5" t="s">
        <v>28</v>
      </c>
      <c r="L74" s="5" t="s">
        <v>29</v>
      </c>
      <c r="M74" s="8" t="s">
        <v>30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9">
        <v>45717</v>
      </c>
      <c r="B75" s="13">
        <v>4200</v>
      </c>
      <c r="C75" s="13">
        <v>44900</v>
      </c>
      <c r="D75" s="11">
        <f>C75*0.53</f>
        <v>23797</v>
      </c>
      <c r="E75" s="13">
        <v>1340</v>
      </c>
      <c r="F75" s="12"/>
      <c r="G75" s="10"/>
      <c r="H75" s="13">
        <f t="shared" ref="H75:H86" si="19">SUM(C75:G75)</f>
        <v>70037</v>
      </c>
      <c r="I75" s="14"/>
      <c r="J75" s="15"/>
      <c r="K75" s="15"/>
      <c r="L75" s="16"/>
      <c r="M75" s="17">
        <f t="shared" ref="M75:M86" si="20">SUM(H75-I75-J75-K75-L75)</f>
        <v>70037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9">
        <v>45748</v>
      </c>
      <c r="B76" s="13">
        <f>B75</f>
        <v>4200</v>
      </c>
      <c r="C76" s="13">
        <f>C75</f>
        <v>44900</v>
      </c>
      <c r="D76" s="18">
        <f t="shared" ref="D76:D81" si="21">C76*0.55</f>
        <v>24695.000000000004</v>
      </c>
      <c r="E76" s="13">
        <f>E75</f>
        <v>1340</v>
      </c>
      <c r="F76" s="12"/>
      <c r="G76" s="10"/>
      <c r="H76" s="13">
        <f t="shared" si="19"/>
        <v>70935</v>
      </c>
      <c r="I76" s="14"/>
      <c r="J76" s="15"/>
      <c r="K76" s="15"/>
      <c r="L76" s="16"/>
      <c r="M76" s="17">
        <f t="shared" si="20"/>
        <v>70935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9">
        <v>45778</v>
      </c>
      <c r="B77" s="13">
        <f t="shared" ref="B77:B86" si="22">B76</f>
        <v>4200</v>
      </c>
      <c r="C77" s="13">
        <f t="shared" ref="C77:C86" si="23">C76</f>
        <v>44900</v>
      </c>
      <c r="D77" s="18">
        <f t="shared" si="21"/>
        <v>24695.000000000004</v>
      </c>
      <c r="E77" s="13">
        <f t="shared" ref="E77:E86" si="24">E76</f>
        <v>1340</v>
      </c>
      <c r="F77" s="12"/>
      <c r="G77" s="10"/>
      <c r="H77" s="13">
        <f t="shared" si="19"/>
        <v>70935</v>
      </c>
      <c r="I77" s="14"/>
      <c r="J77" s="15"/>
      <c r="K77" s="15"/>
      <c r="L77" s="16"/>
      <c r="M77" s="17">
        <f t="shared" si="20"/>
        <v>70935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9">
        <v>45809</v>
      </c>
      <c r="B78" s="13">
        <f t="shared" si="22"/>
        <v>4200</v>
      </c>
      <c r="C78" s="13">
        <f t="shared" si="23"/>
        <v>44900</v>
      </c>
      <c r="D78" s="18">
        <f t="shared" si="21"/>
        <v>24695.000000000004</v>
      </c>
      <c r="E78" s="13">
        <f t="shared" si="24"/>
        <v>1340</v>
      </c>
      <c r="F78" s="12"/>
      <c r="G78" s="10"/>
      <c r="H78" s="13">
        <f t="shared" si="19"/>
        <v>70935</v>
      </c>
      <c r="I78" s="14"/>
      <c r="J78" s="15"/>
      <c r="K78" s="15"/>
      <c r="L78" s="16"/>
      <c r="M78" s="17">
        <f t="shared" si="20"/>
        <v>70935</v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9">
        <v>45839</v>
      </c>
      <c r="B79" s="13">
        <f t="shared" si="22"/>
        <v>4200</v>
      </c>
      <c r="C79" s="13">
        <v>46200</v>
      </c>
      <c r="D79" s="18">
        <f t="shared" si="21"/>
        <v>25410.000000000004</v>
      </c>
      <c r="E79" s="13">
        <f t="shared" si="24"/>
        <v>1340</v>
      </c>
      <c r="F79" s="12"/>
      <c r="G79" s="10"/>
      <c r="H79" s="13">
        <f t="shared" si="19"/>
        <v>72950</v>
      </c>
      <c r="I79" s="14"/>
      <c r="J79" s="15"/>
      <c r="K79" s="15"/>
      <c r="L79" s="16"/>
      <c r="M79" s="17">
        <f t="shared" si="20"/>
        <v>72950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9">
        <v>45870</v>
      </c>
      <c r="B80" s="13">
        <f t="shared" si="22"/>
        <v>4200</v>
      </c>
      <c r="C80" s="13">
        <f t="shared" si="23"/>
        <v>46200</v>
      </c>
      <c r="D80" s="18">
        <f t="shared" si="21"/>
        <v>25410.000000000004</v>
      </c>
      <c r="E80" s="13">
        <f t="shared" si="24"/>
        <v>1340</v>
      </c>
      <c r="F80" s="12"/>
      <c r="G80" s="10"/>
      <c r="H80" s="13">
        <f t="shared" si="19"/>
        <v>72950</v>
      </c>
      <c r="I80" s="14"/>
      <c r="J80" s="15"/>
      <c r="K80" s="15"/>
      <c r="L80" s="16"/>
      <c r="M80" s="17">
        <f t="shared" si="20"/>
        <v>72950</v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9">
        <v>45918</v>
      </c>
      <c r="B81" s="13">
        <f t="shared" si="22"/>
        <v>4200</v>
      </c>
      <c r="C81" s="13">
        <f t="shared" si="23"/>
        <v>46200</v>
      </c>
      <c r="D81" s="18">
        <f t="shared" si="21"/>
        <v>25410.000000000004</v>
      </c>
      <c r="E81" s="13">
        <f t="shared" si="24"/>
        <v>1340</v>
      </c>
      <c r="F81" s="12"/>
      <c r="G81" s="10"/>
      <c r="H81" s="13">
        <f t="shared" si="19"/>
        <v>72950</v>
      </c>
      <c r="I81" s="14"/>
      <c r="J81" s="15"/>
      <c r="K81" s="15"/>
      <c r="L81" s="16"/>
      <c r="M81" s="17">
        <f t="shared" si="20"/>
        <v>72950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9">
        <v>45931</v>
      </c>
      <c r="B82" s="13">
        <f t="shared" si="22"/>
        <v>4200</v>
      </c>
      <c r="C82" s="13">
        <f t="shared" si="23"/>
        <v>46200</v>
      </c>
      <c r="D82" s="18">
        <f>C84*0.58</f>
        <v>26795.999999999996</v>
      </c>
      <c r="E82" s="13">
        <f t="shared" si="24"/>
        <v>1340</v>
      </c>
      <c r="F82" s="12"/>
      <c r="G82" s="10"/>
      <c r="H82" s="13">
        <f t="shared" si="19"/>
        <v>74336</v>
      </c>
      <c r="I82" s="14"/>
      <c r="J82" s="15"/>
      <c r="K82" s="15"/>
      <c r="L82" s="16"/>
      <c r="M82" s="17">
        <f t="shared" si="20"/>
        <v>74336</v>
      </c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9">
        <v>45962</v>
      </c>
      <c r="B83" s="13">
        <f t="shared" si="22"/>
        <v>4200</v>
      </c>
      <c r="C83" s="13">
        <f t="shared" si="23"/>
        <v>46200</v>
      </c>
      <c r="D83" s="18">
        <f>C84*0.58</f>
        <v>26795.999999999996</v>
      </c>
      <c r="E83" s="13">
        <f t="shared" si="24"/>
        <v>1340</v>
      </c>
      <c r="F83" s="12"/>
      <c r="G83" s="10"/>
      <c r="H83" s="13">
        <f t="shared" si="19"/>
        <v>74336</v>
      </c>
      <c r="I83" s="14"/>
      <c r="J83" s="15"/>
      <c r="K83" s="15"/>
      <c r="L83" s="16"/>
      <c r="M83" s="17">
        <f t="shared" si="20"/>
        <v>74336</v>
      </c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9">
        <v>45992</v>
      </c>
      <c r="B84" s="13">
        <f t="shared" si="22"/>
        <v>4200</v>
      </c>
      <c r="C84" s="13">
        <f t="shared" si="23"/>
        <v>46200</v>
      </c>
      <c r="D84" s="18">
        <f>C83*0.58</f>
        <v>26795.999999999996</v>
      </c>
      <c r="E84" s="13">
        <f t="shared" si="24"/>
        <v>1340</v>
      </c>
      <c r="F84" s="12"/>
      <c r="G84" s="10"/>
      <c r="H84" s="13">
        <f t="shared" si="19"/>
        <v>74336</v>
      </c>
      <c r="I84" s="14"/>
      <c r="J84" s="15"/>
      <c r="K84" s="15"/>
      <c r="L84" s="16"/>
      <c r="M84" s="17">
        <f t="shared" si="20"/>
        <v>74336</v>
      </c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9">
        <v>46023</v>
      </c>
      <c r="B85" s="13">
        <f t="shared" si="22"/>
        <v>4200</v>
      </c>
      <c r="C85" s="13">
        <f t="shared" si="23"/>
        <v>46200</v>
      </c>
      <c r="D85" s="18">
        <f t="shared" ref="D85:D86" si="25">C85*0.58</f>
        <v>26795.999999999996</v>
      </c>
      <c r="E85" s="13">
        <f t="shared" si="24"/>
        <v>1340</v>
      </c>
      <c r="F85" s="12"/>
      <c r="G85" s="10"/>
      <c r="H85" s="13">
        <f t="shared" si="19"/>
        <v>74336</v>
      </c>
      <c r="I85" s="14"/>
      <c r="J85" s="15"/>
      <c r="K85" s="15"/>
      <c r="L85" s="16"/>
      <c r="M85" s="17">
        <f t="shared" si="20"/>
        <v>74336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9">
        <v>46054</v>
      </c>
      <c r="B86" s="13">
        <f t="shared" si="22"/>
        <v>4200</v>
      </c>
      <c r="C86" s="13">
        <f t="shared" si="23"/>
        <v>46200</v>
      </c>
      <c r="D86" s="18">
        <f t="shared" si="25"/>
        <v>26795.999999999996</v>
      </c>
      <c r="E86" s="13">
        <f t="shared" si="24"/>
        <v>1340</v>
      </c>
      <c r="F86" s="12"/>
      <c r="G86" s="10"/>
      <c r="H86" s="13">
        <f t="shared" si="19"/>
        <v>74336</v>
      </c>
      <c r="I86" s="14"/>
      <c r="J86" s="15"/>
      <c r="K86" s="15"/>
      <c r="L86" s="16"/>
      <c r="M86" s="17">
        <f t="shared" si="20"/>
        <v>74336</v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32" t="s">
        <v>31</v>
      </c>
      <c r="B87" s="33"/>
      <c r="C87" s="19" t="s">
        <v>32</v>
      </c>
      <c r="D87" s="13"/>
      <c r="E87" s="13"/>
      <c r="F87" s="13"/>
      <c r="G87" s="10"/>
      <c r="H87" s="13">
        <f>C75*6%</f>
        <v>2694</v>
      </c>
      <c r="I87" s="15"/>
      <c r="J87" s="15"/>
      <c r="K87" s="15"/>
      <c r="L87" s="150"/>
      <c r="M87" s="17">
        <f t="shared" ref="M87:M88" si="26">SUM(H87-I87-J87-K87-L87+G87)</f>
        <v>2694</v>
      </c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32" t="s">
        <v>33</v>
      </c>
      <c r="B88" s="33"/>
      <c r="C88" s="19" t="s">
        <v>34</v>
      </c>
      <c r="D88" s="13"/>
      <c r="E88" s="13"/>
      <c r="F88" s="13"/>
      <c r="G88" s="10"/>
      <c r="H88" s="151">
        <f>C79*9%</f>
        <v>4158</v>
      </c>
      <c r="I88" s="15"/>
      <c r="J88" s="15"/>
      <c r="K88" s="15"/>
      <c r="L88" s="150"/>
      <c r="M88" s="17">
        <f t="shared" si="26"/>
        <v>4158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34" t="s">
        <v>35</v>
      </c>
      <c r="B89" s="33"/>
      <c r="C89" s="13"/>
      <c r="D89" s="13"/>
      <c r="E89" s="13"/>
      <c r="F89" s="13"/>
      <c r="G89" s="13"/>
      <c r="H89" s="151">
        <v>6908</v>
      </c>
      <c r="I89" s="15"/>
      <c r="J89" s="15"/>
      <c r="K89" s="15"/>
      <c r="L89" s="150"/>
      <c r="M89" s="17">
        <f t="shared" ref="M89:M91" si="27">SUM(H89-I89-J89-K89-L89)</f>
        <v>6908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34" t="s">
        <v>36</v>
      </c>
      <c r="B90" s="33"/>
      <c r="C90" s="20"/>
      <c r="D90" s="20"/>
      <c r="E90" s="20"/>
      <c r="F90" s="20"/>
      <c r="G90" s="20"/>
      <c r="H90" s="23"/>
      <c r="I90" s="22"/>
      <c r="J90" s="22"/>
      <c r="K90" s="22"/>
      <c r="L90" s="20"/>
      <c r="M90" s="17">
        <f t="shared" si="27"/>
        <v>0</v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35" t="s">
        <v>37</v>
      </c>
      <c r="B91" s="33"/>
      <c r="C91" s="27">
        <f t="shared" ref="C91:E91" si="28">SUM(C75:C90)</f>
        <v>549200</v>
      </c>
      <c r="D91" s="24">
        <f t="shared" si="28"/>
        <v>308092</v>
      </c>
      <c r="E91" s="24">
        <f t="shared" si="28"/>
        <v>16080</v>
      </c>
      <c r="F91" s="5">
        <f>SUM(F75:F86)</f>
        <v>0</v>
      </c>
      <c r="G91" s="26">
        <f>SUM(G75:G88)</f>
        <v>0</v>
      </c>
      <c r="H91" s="24">
        <f>SUM(H75:H90)</f>
        <v>887132</v>
      </c>
      <c r="I91" s="28">
        <f t="shared" ref="I91:L91" si="29">SUM(I75:I90)</f>
        <v>0</v>
      </c>
      <c r="J91" s="152">
        <f t="shared" si="29"/>
        <v>0</v>
      </c>
      <c r="K91" s="29">
        <f t="shared" si="29"/>
        <v>0</v>
      </c>
      <c r="L91" s="30">
        <f t="shared" si="29"/>
        <v>0</v>
      </c>
      <c r="M91" s="153">
        <f t="shared" si="27"/>
        <v>887132</v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77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9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54" t="s">
        <v>93</v>
      </c>
      <c r="B93" s="155"/>
      <c r="C93" s="155"/>
      <c r="D93" s="155"/>
      <c r="E93" s="155"/>
      <c r="F93" s="155"/>
      <c r="G93" s="155"/>
      <c r="H93" s="155"/>
      <c r="I93" s="155"/>
      <c r="J93" s="155"/>
      <c r="K93" s="155"/>
      <c r="L93" s="155"/>
      <c r="M93" s="156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57" t="s">
        <v>94</v>
      </c>
      <c r="B94" s="158"/>
      <c r="C94" s="158"/>
      <c r="D94" s="158"/>
      <c r="E94" s="158"/>
      <c r="F94" s="158"/>
      <c r="G94" s="158"/>
      <c r="H94" s="105"/>
      <c r="I94" s="159">
        <f>H91</f>
        <v>887132</v>
      </c>
      <c r="J94" s="158"/>
      <c r="K94" s="158"/>
      <c r="L94" s="158"/>
      <c r="M94" s="160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57" t="s">
        <v>95</v>
      </c>
      <c r="B95" s="158"/>
      <c r="C95" s="158"/>
      <c r="D95" s="158"/>
      <c r="E95" s="158"/>
      <c r="F95" s="158"/>
      <c r="G95" s="158"/>
      <c r="H95" s="105"/>
      <c r="I95" s="161"/>
      <c r="J95" s="162"/>
      <c r="K95" s="162"/>
      <c r="L95" s="162"/>
      <c r="M95" s="163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57" t="s">
        <v>96</v>
      </c>
      <c r="B96" s="158"/>
      <c r="C96" s="158"/>
      <c r="D96" s="158"/>
      <c r="E96" s="158"/>
      <c r="F96" s="158"/>
      <c r="G96" s="158"/>
      <c r="H96" s="105"/>
      <c r="I96" s="164">
        <f>SUM(I94:I95)</f>
        <v>887132</v>
      </c>
      <c r="J96" s="162"/>
      <c r="K96" s="162"/>
      <c r="L96" s="162"/>
      <c r="M96" s="163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57" t="s">
        <v>97</v>
      </c>
      <c r="B97" s="158"/>
      <c r="C97" s="158"/>
      <c r="D97" s="158"/>
      <c r="E97" s="158"/>
      <c r="F97" s="158"/>
      <c r="G97" s="158"/>
      <c r="H97" s="105"/>
      <c r="I97" s="161">
        <v>75000</v>
      </c>
      <c r="J97" s="162"/>
      <c r="K97" s="162"/>
      <c r="L97" s="162"/>
      <c r="M97" s="163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57" t="s">
        <v>98</v>
      </c>
      <c r="B98" s="158"/>
      <c r="C98" s="158"/>
      <c r="D98" s="158"/>
      <c r="E98" s="158"/>
      <c r="F98" s="158"/>
      <c r="G98" s="158"/>
      <c r="H98" s="105"/>
      <c r="I98" s="161">
        <f>G91</f>
        <v>0</v>
      </c>
      <c r="J98" s="162"/>
      <c r="K98" s="162"/>
      <c r="L98" s="162"/>
      <c r="M98" s="163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57" t="s">
        <v>99</v>
      </c>
      <c r="B99" s="158"/>
      <c r="C99" s="158"/>
      <c r="D99" s="158"/>
      <c r="E99" s="158"/>
      <c r="F99" s="158"/>
      <c r="G99" s="158"/>
      <c r="H99" s="105"/>
      <c r="I99" s="165"/>
      <c r="J99" s="64"/>
      <c r="K99" s="64"/>
      <c r="L99" s="64"/>
      <c r="M99" s="65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57" t="s">
        <v>100</v>
      </c>
      <c r="B100" s="158"/>
      <c r="C100" s="158"/>
      <c r="D100" s="158"/>
      <c r="E100" s="158"/>
      <c r="F100" s="158"/>
      <c r="G100" s="158"/>
      <c r="H100" s="105"/>
      <c r="I100" s="165"/>
      <c r="J100" s="64"/>
      <c r="K100" s="64"/>
      <c r="L100" s="64"/>
      <c r="M100" s="65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57" t="s">
        <v>101</v>
      </c>
      <c r="B101" s="158"/>
      <c r="C101" s="158"/>
      <c r="D101" s="158"/>
      <c r="E101" s="158"/>
      <c r="F101" s="158"/>
      <c r="G101" s="158"/>
      <c r="H101" s="105"/>
      <c r="I101" s="165"/>
      <c r="J101" s="64"/>
      <c r="K101" s="64"/>
      <c r="L101" s="64"/>
      <c r="M101" s="65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66" t="s">
        <v>102</v>
      </c>
      <c r="B102" s="155"/>
      <c r="C102" s="155"/>
      <c r="D102" s="155"/>
      <c r="E102" s="155"/>
      <c r="F102" s="155"/>
      <c r="G102" s="155"/>
      <c r="H102" s="167"/>
      <c r="I102" s="168"/>
      <c r="J102" s="169"/>
      <c r="K102" s="169"/>
      <c r="L102" s="169"/>
      <c r="M102" s="170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0.75" customHeight="1">
      <c r="A103" s="171"/>
      <c r="B103" s="143"/>
      <c r="C103" s="143"/>
      <c r="D103" s="143"/>
      <c r="E103" s="143"/>
      <c r="F103" s="143"/>
      <c r="G103" s="143"/>
      <c r="H103" s="172"/>
      <c r="I103" s="64"/>
      <c r="J103" s="64"/>
      <c r="K103" s="64"/>
      <c r="L103" s="64"/>
      <c r="M103" s="65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73" t="s">
        <v>103</v>
      </c>
      <c r="B104" s="158"/>
      <c r="C104" s="158"/>
      <c r="D104" s="158"/>
      <c r="E104" s="158"/>
      <c r="F104" s="158"/>
      <c r="G104" s="158"/>
      <c r="H104" s="105"/>
      <c r="I104" s="159">
        <f>SUM(I96-I97-I98-I99-I100-I101-I102,0)</f>
        <v>812132</v>
      </c>
      <c r="J104" s="158"/>
      <c r="K104" s="158"/>
      <c r="L104" s="158"/>
      <c r="M104" s="160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74" t="s">
        <v>73</v>
      </c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175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76" t="s">
        <v>75</v>
      </c>
      <c r="B106" s="177" t="s">
        <v>76</v>
      </c>
      <c r="C106" s="178">
        <v>400000</v>
      </c>
      <c r="D106" s="177"/>
      <c r="E106" s="179">
        <v>0</v>
      </c>
      <c r="F106" s="105"/>
      <c r="G106" s="177"/>
      <c r="H106" s="180">
        <v>0</v>
      </c>
      <c r="I106" s="181"/>
      <c r="J106" s="181"/>
      <c r="K106" s="181"/>
      <c r="L106" s="181"/>
      <c r="M106" s="182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83" t="s">
        <v>77</v>
      </c>
      <c r="B107" s="184" t="s">
        <v>104</v>
      </c>
      <c r="C107" s="185"/>
      <c r="D107" s="186"/>
      <c r="E107" s="187">
        <f>IF(I104&gt;800000,800000-C106,IF(I104&gt;C106,I104-C106," "))</f>
        <v>400000</v>
      </c>
      <c r="F107" s="57"/>
      <c r="G107" s="188">
        <v>0.05</v>
      </c>
      <c r="H107" s="189">
        <f>IF(E107=" "," ",ROUND(E107*G107,0))</f>
        <v>20000</v>
      </c>
      <c r="I107" s="162"/>
      <c r="J107" s="162"/>
      <c r="K107" s="162"/>
      <c r="L107" s="162"/>
      <c r="M107" s="163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83" t="s">
        <v>78</v>
      </c>
      <c r="B108" s="184" t="s">
        <v>105</v>
      </c>
      <c r="C108" s="185"/>
      <c r="D108" s="186"/>
      <c r="E108" s="190">
        <f>IF(I104&gt;1200000,400000,IF(I104&gt;800000,I104-800000,0))</f>
        <v>12132</v>
      </c>
      <c r="F108" s="57"/>
      <c r="G108" s="188">
        <v>0.1</v>
      </c>
      <c r="H108" s="191">
        <f t="shared" ref="H108:H112" si="30">IF(E108=0,0,ROUND(E108*G108,0))</f>
        <v>1213</v>
      </c>
      <c r="I108" s="143"/>
      <c r="J108" s="143"/>
      <c r="K108" s="143"/>
      <c r="L108" s="143"/>
      <c r="M108" s="144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83" t="s">
        <v>80</v>
      </c>
      <c r="B109" s="184" t="s">
        <v>106</v>
      </c>
      <c r="C109" s="186"/>
      <c r="D109" s="186"/>
      <c r="E109" s="192">
        <f>IF(I104&gt;1600000,400000,IF(I104&gt;1200000,I104-1200000,0))</f>
        <v>0</v>
      </c>
      <c r="F109" s="193"/>
      <c r="G109" s="188">
        <v>0.15</v>
      </c>
      <c r="H109" s="189">
        <f t="shared" si="30"/>
        <v>0</v>
      </c>
      <c r="I109" s="162"/>
      <c r="J109" s="162"/>
      <c r="K109" s="162"/>
      <c r="L109" s="162"/>
      <c r="M109" s="163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83" t="s">
        <v>107</v>
      </c>
      <c r="B110" s="184" t="s">
        <v>108</v>
      </c>
      <c r="C110" s="186"/>
      <c r="D110" s="185"/>
      <c r="E110" s="179">
        <f>IF(I104&gt;2000000,400000,IF(I104&gt;1600000,I104-1600000,0))</f>
        <v>0</v>
      </c>
      <c r="F110" s="105"/>
      <c r="G110" s="188">
        <v>0.2</v>
      </c>
      <c r="H110" s="189">
        <f t="shared" si="30"/>
        <v>0</v>
      </c>
      <c r="I110" s="162"/>
      <c r="J110" s="162"/>
      <c r="K110" s="162"/>
      <c r="L110" s="162"/>
      <c r="M110" s="163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83" t="s">
        <v>109</v>
      </c>
      <c r="B111" s="184" t="s">
        <v>110</v>
      </c>
      <c r="C111" s="185"/>
      <c r="D111" s="185"/>
      <c r="E111" s="179">
        <f>IF(I104&gt;2400000,400000,IF(I104&gt;2000000,I104-2000000,0))</f>
        <v>0</v>
      </c>
      <c r="F111" s="105"/>
      <c r="G111" s="188">
        <v>0.25</v>
      </c>
      <c r="H111" s="189">
        <f t="shared" si="30"/>
        <v>0</v>
      </c>
      <c r="I111" s="162"/>
      <c r="J111" s="162"/>
      <c r="K111" s="162"/>
      <c r="L111" s="162"/>
      <c r="M111" s="163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83" t="s">
        <v>111</v>
      </c>
      <c r="B112" s="194" t="s">
        <v>112</v>
      </c>
      <c r="C112" s="162"/>
      <c r="D112" s="162"/>
      <c r="E112" s="179">
        <f>IF(I104&gt;2400000,I104-2400000,0)</f>
        <v>0</v>
      </c>
      <c r="F112" s="105"/>
      <c r="G112" s="188">
        <v>0.3</v>
      </c>
      <c r="H112" s="189">
        <f t="shared" si="30"/>
        <v>0</v>
      </c>
      <c r="I112" s="162"/>
      <c r="J112" s="162"/>
      <c r="K112" s="162"/>
      <c r="L112" s="162"/>
      <c r="M112" s="163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95" t="s">
        <v>113</v>
      </c>
      <c r="B113" s="196" t="s">
        <v>82</v>
      </c>
      <c r="C113" s="50"/>
      <c r="D113" s="50"/>
      <c r="E113" s="50"/>
      <c r="F113" s="50"/>
      <c r="G113" s="33"/>
      <c r="H113" s="189">
        <f>IF(I104&gt;1200000,0,IF(H107&lt;20000,H107,(H107+H108)))</f>
        <v>21213</v>
      </c>
      <c r="I113" s="162"/>
      <c r="J113" s="162"/>
      <c r="K113" s="162"/>
      <c r="L113" s="162"/>
      <c r="M113" s="163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83" t="s">
        <v>114</v>
      </c>
      <c r="B114" s="197" t="s">
        <v>115</v>
      </c>
      <c r="C114" s="50"/>
      <c r="D114" s="50"/>
      <c r="E114" s="50"/>
      <c r="F114" s="50"/>
      <c r="G114" s="33"/>
      <c r="H114" s="198">
        <f>IF(I104&lt;=1200000,0,
 IF(I104&gt;=1275000,0,
  MAX(0,(SUM(H106:H112)-H113)-(I104-1200000))
 ))</f>
        <v>0</v>
      </c>
      <c r="I114" s="50"/>
      <c r="J114" s="50"/>
      <c r="K114" s="50"/>
      <c r="L114" s="50"/>
      <c r="M114" s="88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83" t="s">
        <v>116</v>
      </c>
      <c r="B115" s="199" t="s">
        <v>83</v>
      </c>
      <c r="C115" s="162"/>
      <c r="D115" s="162"/>
      <c r="E115" s="162"/>
      <c r="F115" s="162"/>
      <c r="G115" s="57"/>
      <c r="H115" s="189">
        <f>SUM(H106+H107+H108+H109+H110+H111+H112-H113-H114)</f>
        <v>0</v>
      </c>
      <c r="I115" s="162"/>
      <c r="J115" s="162"/>
      <c r="K115" s="162"/>
      <c r="L115" s="162"/>
      <c r="M115" s="163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83" t="s">
        <v>117</v>
      </c>
      <c r="B116" s="199" t="s">
        <v>84</v>
      </c>
      <c r="C116" s="162"/>
      <c r="D116" s="162"/>
      <c r="E116" s="162"/>
      <c r="F116" s="162"/>
      <c r="G116" s="57"/>
      <c r="H116" s="189">
        <f>ROUND(H115*4%,0)</f>
        <v>0</v>
      </c>
      <c r="I116" s="162"/>
      <c r="J116" s="162"/>
      <c r="K116" s="162"/>
      <c r="L116" s="162"/>
      <c r="M116" s="163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200">
        <v>5</v>
      </c>
      <c r="B117" s="199" t="s">
        <v>118</v>
      </c>
      <c r="C117" s="162"/>
      <c r="D117" s="162"/>
      <c r="E117" s="162"/>
      <c r="F117" s="162"/>
      <c r="G117" s="57"/>
      <c r="H117" s="191">
        <f>SUM(H115:H116)</f>
        <v>0</v>
      </c>
      <c r="I117" s="143"/>
      <c r="J117" s="143"/>
      <c r="K117" s="143"/>
      <c r="L117" s="143"/>
      <c r="M117" s="144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200">
        <v>6</v>
      </c>
      <c r="B118" s="201" t="s">
        <v>86</v>
      </c>
      <c r="C118" s="162"/>
      <c r="D118" s="162"/>
      <c r="E118" s="162"/>
      <c r="F118" s="162"/>
      <c r="G118" s="57"/>
      <c r="H118" s="202"/>
      <c r="I118" s="203"/>
      <c r="J118" s="203"/>
      <c r="K118" s="203"/>
      <c r="L118" s="203"/>
      <c r="M118" s="170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200">
        <v>7</v>
      </c>
      <c r="B119" s="204" t="s">
        <v>119</v>
      </c>
      <c r="C119" s="162"/>
      <c r="D119" s="162"/>
      <c r="E119" s="162"/>
      <c r="F119" s="162"/>
      <c r="G119" s="57"/>
      <c r="H119" s="205">
        <f>SUM(H117-H118)</f>
        <v>0</v>
      </c>
      <c r="I119" s="206"/>
      <c r="J119" s="206"/>
      <c r="K119" s="206"/>
      <c r="L119" s="206"/>
      <c r="M119" s="207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208">
        <v>8</v>
      </c>
      <c r="B120" s="201" t="s">
        <v>89</v>
      </c>
      <c r="C120" s="162"/>
      <c r="D120" s="162"/>
      <c r="E120" s="162"/>
      <c r="F120" s="162"/>
      <c r="G120" s="57"/>
      <c r="H120" s="189">
        <f>L91</f>
        <v>0</v>
      </c>
      <c r="I120" s="162"/>
      <c r="J120" s="162"/>
      <c r="K120" s="162"/>
      <c r="L120" s="162"/>
      <c r="M120" s="163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208">
        <v>9</v>
      </c>
      <c r="B121" s="209" t="str">
        <f>IF(H120&gt;H119,"TAX REFUNDABLE","TAX PAYABLE")</f>
        <v>TAX PAYABLE</v>
      </c>
      <c r="C121" s="41"/>
      <c r="D121" s="41"/>
      <c r="E121" s="41"/>
      <c r="F121" s="41"/>
      <c r="G121" s="193"/>
      <c r="H121" s="210">
        <f>IF(H119&gt;H120,SUM(H119-H120),IF(H120&gt;H119,SUM(H120-H119),0))</f>
        <v>0</v>
      </c>
      <c r="I121" s="41"/>
      <c r="J121" s="41"/>
      <c r="K121" s="41"/>
      <c r="L121" s="41"/>
      <c r="M121" s="42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6" customHeight="1">
      <c r="A122" s="211"/>
      <c r="B122" s="212"/>
      <c r="C122" s="212"/>
      <c r="D122" s="212"/>
      <c r="E122" s="213"/>
      <c r="F122" s="214"/>
      <c r="G122" s="215"/>
      <c r="H122" s="155"/>
      <c r="I122" s="155"/>
      <c r="J122" s="155"/>
      <c r="K122" s="155"/>
      <c r="L122" s="155"/>
      <c r="M122" s="216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1.2" customHeight="1">
      <c r="A123" s="138">
        <f>B70</f>
        <v>0</v>
      </c>
      <c r="B123" s="41"/>
      <c r="C123" s="41"/>
      <c r="D123" s="41"/>
      <c r="E123" s="78"/>
      <c r="F123" s="217"/>
      <c r="G123" s="78"/>
      <c r="H123" s="78"/>
      <c r="I123" s="78"/>
      <c r="J123" s="78"/>
      <c r="K123" s="78"/>
      <c r="L123" s="78"/>
      <c r="M123" s="218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600000000000001" customHeight="1">
      <c r="A124" s="134" t="str">
        <f>"("&amp;B72 &amp;")"&amp;" "&amp;B71&amp;" "&amp;C71</f>
        <v xml:space="preserve">()  </v>
      </c>
      <c r="B124" s="41"/>
      <c r="C124" s="41"/>
      <c r="D124" s="41"/>
      <c r="E124" s="219"/>
      <c r="F124" s="217"/>
      <c r="G124" s="220" t="s">
        <v>88</v>
      </c>
      <c r="H124" s="41"/>
      <c r="I124" s="41"/>
      <c r="J124" s="41"/>
      <c r="K124" s="41"/>
      <c r="L124" s="41"/>
      <c r="M124" s="42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34" t="str">
        <f>E72&amp;", "&amp;J72</f>
        <v xml:space="preserve">, </v>
      </c>
      <c r="B125" s="41"/>
      <c r="C125" s="41"/>
      <c r="D125" s="41"/>
      <c r="E125" s="219"/>
      <c r="F125" s="217"/>
      <c r="G125" s="220" t="str">
        <f>E72&amp;", "&amp;J72</f>
        <v xml:space="preserve">, </v>
      </c>
      <c r="H125" s="41"/>
      <c r="I125" s="41"/>
      <c r="J125" s="41"/>
      <c r="K125" s="41"/>
      <c r="L125" s="41"/>
      <c r="M125" s="42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8.25" customHeight="1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3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</sheetData>
  <sheetProtection password="CC69" sheet="1" objects="1" scenarios="1"/>
  <mergeCells count="171">
    <mergeCell ref="A35:B35"/>
    <mergeCell ref="C35:D35"/>
    <mergeCell ref="C36:D36"/>
    <mergeCell ref="C44:D44"/>
    <mergeCell ref="C45:D45"/>
    <mergeCell ref="C46:D46"/>
    <mergeCell ref="C47:D47"/>
    <mergeCell ref="A36:B36"/>
    <mergeCell ref="C40:D40"/>
    <mergeCell ref="C41:D41"/>
    <mergeCell ref="C42:D42"/>
    <mergeCell ref="C43:D43"/>
    <mergeCell ref="A46:B46"/>
    <mergeCell ref="A47:B47"/>
    <mergeCell ref="C37:D37"/>
    <mergeCell ref="C38:D38"/>
    <mergeCell ref="C39:D39"/>
    <mergeCell ref="A45:B45"/>
    <mergeCell ref="B7:C7"/>
    <mergeCell ref="E7:G7"/>
    <mergeCell ref="B8:G8"/>
    <mergeCell ref="B9:G9"/>
    <mergeCell ref="B10:C10"/>
    <mergeCell ref="E10:G10"/>
    <mergeCell ref="H9:I9"/>
    <mergeCell ref="A34:B34"/>
    <mergeCell ref="C34:D34"/>
    <mergeCell ref="A26:B26"/>
    <mergeCell ref="A27:B27"/>
    <mergeCell ref="A28:B28"/>
    <mergeCell ref="A29:B29"/>
    <mergeCell ref="A31:D31"/>
    <mergeCell ref="F31:H31"/>
    <mergeCell ref="A32:D32"/>
    <mergeCell ref="A33:B33"/>
    <mergeCell ref="C33:D33"/>
    <mergeCell ref="J9:M9"/>
    <mergeCell ref="J10:M10"/>
    <mergeCell ref="H10:I10"/>
    <mergeCell ref="I31:J31"/>
    <mergeCell ref="K31:L31"/>
    <mergeCell ref="J32:M32"/>
    <mergeCell ref="G33:M33"/>
    <mergeCell ref="G34:L34"/>
    <mergeCell ref="G35:L35"/>
    <mergeCell ref="G53:L53"/>
    <mergeCell ref="C48:D48"/>
    <mergeCell ref="G51:L51"/>
    <mergeCell ref="G46:L46"/>
    <mergeCell ref="J47:K47"/>
    <mergeCell ref="J48:K48"/>
    <mergeCell ref="J49:K49"/>
    <mergeCell ref="A48:B48"/>
    <mergeCell ref="A37:B37"/>
    <mergeCell ref="A38:B38"/>
    <mergeCell ref="A40:B40"/>
    <mergeCell ref="A42:B42"/>
    <mergeCell ref="A44:B44"/>
    <mergeCell ref="G37:L37"/>
    <mergeCell ref="G38:L38"/>
    <mergeCell ref="G39:L39"/>
    <mergeCell ref="G40:L40"/>
    <mergeCell ref="G45:L45"/>
    <mergeCell ref="A58:D58"/>
    <mergeCell ref="G58:L58"/>
    <mergeCell ref="A5:M5"/>
    <mergeCell ref="A6:M6"/>
    <mergeCell ref="H7:I7"/>
    <mergeCell ref="J7:K7"/>
    <mergeCell ref="H8:I8"/>
    <mergeCell ref="J8:M8"/>
    <mergeCell ref="A25:B25"/>
    <mergeCell ref="J50:K50"/>
    <mergeCell ref="A51:D51"/>
    <mergeCell ref="G54:L54"/>
    <mergeCell ref="G36:L36"/>
    <mergeCell ref="G41:L41"/>
    <mergeCell ref="G42:L42"/>
    <mergeCell ref="G43:L43"/>
    <mergeCell ref="G44:L44"/>
    <mergeCell ref="G55:L55"/>
    <mergeCell ref="G56:L56"/>
    <mergeCell ref="A57:D57"/>
    <mergeCell ref="G57:L57"/>
    <mergeCell ref="A52:D52"/>
    <mergeCell ref="G52:L52"/>
    <mergeCell ref="A53:D53"/>
    <mergeCell ref="A59:M59"/>
    <mergeCell ref="A67:M67"/>
    <mergeCell ref="A68:M68"/>
    <mergeCell ref="B69:C69"/>
    <mergeCell ref="E69:G69"/>
    <mergeCell ref="H69:I69"/>
    <mergeCell ref="J69:K69"/>
    <mergeCell ref="E110:F110"/>
    <mergeCell ref="H110:M110"/>
    <mergeCell ref="A94:H94"/>
    <mergeCell ref="I94:M94"/>
    <mergeCell ref="A95:H95"/>
    <mergeCell ref="I95:M95"/>
    <mergeCell ref="A96:H96"/>
    <mergeCell ref="I96:M96"/>
    <mergeCell ref="A97:H97"/>
    <mergeCell ref="I97:M97"/>
    <mergeCell ref="A98:H98"/>
    <mergeCell ref="I98:M98"/>
    <mergeCell ref="A99:H99"/>
    <mergeCell ref="I99:M99"/>
    <mergeCell ref="I100:M100"/>
    <mergeCell ref="A100:H100"/>
    <mergeCell ref="A101:H101"/>
    <mergeCell ref="E111:F111"/>
    <mergeCell ref="H111:M111"/>
    <mergeCell ref="B112:D112"/>
    <mergeCell ref="E112:F112"/>
    <mergeCell ref="H112:M112"/>
    <mergeCell ref="H117:M117"/>
    <mergeCell ref="H118:M118"/>
    <mergeCell ref="H119:M119"/>
    <mergeCell ref="H120:M120"/>
    <mergeCell ref="H121:M121"/>
    <mergeCell ref="G122:L122"/>
    <mergeCell ref="G124:M124"/>
    <mergeCell ref="G125:M125"/>
    <mergeCell ref="B113:G113"/>
    <mergeCell ref="H113:M113"/>
    <mergeCell ref="B114:G114"/>
    <mergeCell ref="H114:M114"/>
    <mergeCell ref="B115:G115"/>
    <mergeCell ref="H115:M115"/>
    <mergeCell ref="H116:M116"/>
    <mergeCell ref="A124:D124"/>
    <mergeCell ref="A125:D125"/>
    <mergeCell ref="A126:M126"/>
    <mergeCell ref="B116:G116"/>
    <mergeCell ref="B117:G117"/>
    <mergeCell ref="B118:G118"/>
    <mergeCell ref="B119:G119"/>
    <mergeCell ref="B120:G120"/>
    <mergeCell ref="B121:G121"/>
    <mergeCell ref="A123:D123"/>
    <mergeCell ref="B70:G70"/>
    <mergeCell ref="H70:I70"/>
    <mergeCell ref="J70:M70"/>
    <mergeCell ref="B71:G71"/>
    <mergeCell ref="H71:I71"/>
    <mergeCell ref="J71:M71"/>
    <mergeCell ref="B72:C72"/>
    <mergeCell ref="J72:M72"/>
    <mergeCell ref="E72:G72"/>
    <mergeCell ref="H72:I72"/>
    <mergeCell ref="A89:B89"/>
    <mergeCell ref="A90:B90"/>
    <mergeCell ref="A91:B91"/>
    <mergeCell ref="A88:B88"/>
    <mergeCell ref="A87:B87"/>
    <mergeCell ref="A93:M93"/>
    <mergeCell ref="I101:M101"/>
    <mergeCell ref="A102:H103"/>
    <mergeCell ref="I102:M103"/>
    <mergeCell ref="A104:H104"/>
    <mergeCell ref="I104:M104"/>
    <mergeCell ref="H108:M108"/>
    <mergeCell ref="H109:M109"/>
    <mergeCell ref="A105:M105"/>
    <mergeCell ref="E106:F106"/>
    <mergeCell ref="H106:M106"/>
    <mergeCell ref="E107:F107"/>
    <mergeCell ref="H107:M107"/>
    <mergeCell ref="E108:F108"/>
    <mergeCell ref="E109:F109"/>
  </mergeCells>
  <printOptions horizontalCentered="1"/>
  <pageMargins left="0.23622047244094491" right="0.23622047244094491" top="0.19685039370078741" bottom="0.19685039370078741" header="0" footer="0"/>
  <pageSetup paperSize="9" scale="81" fitToHeight="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Vikas.sir91</vt:lpstr>
      <vt:lpstr>Vikas.sir91!Print_Area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 VERMA</dc:creator>
  <cp:lastModifiedBy>VIKAS VERMA</cp:lastModifiedBy>
  <cp:lastPrinted>2025-12-21T09:29:05Z</cp:lastPrinted>
  <dcterms:created xsi:type="dcterms:W3CDTF">2019-01-07T13:41:31Z</dcterms:created>
  <dcterms:modified xsi:type="dcterms:W3CDTF">2025-12-24T07:47:28Z</dcterms:modified>
</cp:coreProperties>
</file>